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113" documentId="8_{9C8E28EE-D213-48C6-A114-A13A930E2006}" xr6:coauthVersionLast="47" xr6:coauthVersionMax="47" xr10:uidLastSave="{B9BD2249-B6DE-4BFB-A077-3AA5614B324C}"/>
  <workbookProtection workbookAlgorithmName="SHA-512" workbookHashValue="DvLEr7jWWlewVtZwtxM2cAooqa2PyfOzWB5sVLf2JIzESgvTOF5t08uWXyM8WtdbpX0CMccDcFdrCpyL/K5z/g==" workbookSaltValue="f/RHk8HGR9rPFx2+X0V+1A==" workbookSpinCount="100000" lockStructure="1"/>
  <bookViews>
    <workbookView xWindow="-108" yWindow="-108" windowWidth="23256" windowHeight="12456" tabRatio="876" xr2:uid="{FE320C03-1E09-47EC-B072-61594BA7B724}"/>
  </bookViews>
  <sheets>
    <sheet name="CAPA" sheetId="75" r:id="rId1"/>
    <sheet name="aux_IGPM" sheetId="93" state="hidden" r:id="rId2"/>
    <sheet name="aux_IPA" sheetId="90" state="hidden" r:id="rId3"/>
    <sheet name="aux_INCC" sheetId="82" state="hidden" r:id="rId4"/>
    <sheet name="CAPEX" sheetId="102" r:id="rId5"/>
    <sheet name="CAPEX_Crono_fis" sheetId="103" r:id="rId6"/>
    <sheet name="OBR_CONCESSIONÁRIO" sheetId="122" r:id="rId7"/>
    <sheet name="CAPEX_publico" sheetId="110" r:id="rId8"/>
  </sheets>
  <definedNames>
    <definedName name="_xlnm._FilterDatabase" localSheetId="4" hidden="1">CAPEX!$C$6:$AS$52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8" i="122" l="1"/>
  <c r="J28" i="102" l="1"/>
  <c r="I28" i="102"/>
  <c r="H28" i="102"/>
  <c r="J27" i="102"/>
  <c r="J26" i="102" s="1"/>
  <c r="I27" i="102"/>
  <c r="H27" i="102"/>
  <c r="E55" i="122"/>
  <c r="E54" i="122"/>
  <c r="H26" i="102" l="1"/>
  <c r="I26" i="102"/>
  <c r="AR38" i="102"/>
  <c r="AT38" i="102" s="1"/>
  <c r="AO37" i="102"/>
  <c r="AN37" i="102"/>
  <c r="AM37" i="102"/>
  <c r="AL37" i="102"/>
  <c r="AK37" i="102"/>
  <c r="AJ37" i="102"/>
  <c r="AI37" i="102"/>
  <c r="AH37" i="102"/>
  <c r="AG37" i="102"/>
  <c r="AF37" i="102"/>
  <c r="AE37" i="102"/>
  <c r="AD37" i="102"/>
  <c r="AC37" i="102"/>
  <c r="AB37" i="102"/>
  <c r="AA37" i="102"/>
  <c r="Z37" i="102"/>
  <c r="Y37" i="102"/>
  <c r="X37" i="102"/>
  <c r="W37" i="102"/>
  <c r="V37" i="102"/>
  <c r="U37" i="102"/>
  <c r="T37" i="102"/>
  <c r="S37" i="102"/>
  <c r="R37" i="102"/>
  <c r="Q37" i="102"/>
  <c r="P37" i="102"/>
  <c r="O37" i="102"/>
  <c r="N37" i="102"/>
  <c r="M37" i="102"/>
  <c r="L37" i="102"/>
  <c r="K37" i="102"/>
  <c r="J37" i="102"/>
  <c r="I37" i="102"/>
  <c r="H37" i="102"/>
  <c r="C104" i="122"/>
  <c r="F12" i="102"/>
  <c r="E85" i="122"/>
  <c r="E81" i="122"/>
  <c r="E69" i="122"/>
  <c r="E29" i="122"/>
  <c r="E18" i="122"/>
  <c r="AR37" i="102" l="1"/>
  <c r="AT37" i="102" s="1"/>
  <c r="AS37" i="102"/>
  <c r="E351" i="122" l="1"/>
  <c r="E577" i="122"/>
  <c r="F572" i="122"/>
  <c r="F575" i="122" s="1"/>
  <c r="E350" i="122"/>
  <c r="C162" i="122"/>
  <c r="C146" i="122"/>
  <c r="C129" i="122"/>
  <c r="C337" i="122"/>
  <c r="C322" i="122"/>
  <c r="C306" i="122"/>
  <c r="E570" i="122" l="1"/>
  <c r="E353" i="122"/>
  <c r="E355" i="122" s="1"/>
  <c r="E356" i="122"/>
  <c r="E357" i="122" s="1"/>
  <c r="E359" i="122" s="1"/>
  <c r="E347" i="122" s="1"/>
  <c r="F576" i="122"/>
  <c r="F574" i="122"/>
  <c r="C164" i="122"/>
  <c r="C339" i="122"/>
  <c r="E305" i="122" s="1"/>
  <c r="C98" i="122" l="1"/>
  <c r="D102" i="122" s="1"/>
  <c r="G357" i="93"/>
  <c r="G358" i="93"/>
  <c r="E97" i="122" l="1"/>
  <c r="D101" i="122"/>
  <c r="D103" i="122"/>
  <c r="D104" i="122"/>
  <c r="F97" i="122" l="1"/>
  <c r="E18" i="102" s="1"/>
  <c r="J18" i="102" l="1"/>
  <c r="I18" i="102"/>
  <c r="H18" i="102"/>
  <c r="E222" i="122"/>
  <c r="D54" i="110" l="1"/>
  <c r="C51" i="110"/>
  <c r="C98" i="110"/>
  <c r="C50" i="110"/>
  <c r="C37" i="110"/>
  <c r="C23" i="110"/>
  <c r="D37" i="110" l="1"/>
  <c r="C39" i="110"/>
  <c r="D41" i="110" s="1"/>
  <c r="C24" i="110"/>
  <c r="D29" i="110" s="1"/>
  <c r="C52" i="110"/>
  <c r="D97" i="110" s="1"/>
  <c r="D95" i="110"/>
  <c r="E295" i="122"/>
  <c r="F290" i="122"/>
  <c r="E296" i="122" l="1"/>
  <c r="F293" i="122"/>
  <c r="F577" i="122"/>
  <c r="D27" i="110"/>
  <c r="D28" i="110"/>
  <c r="D26" i="110"/>
  <c r="D23" i="110" s="1"/>
  <c r="D66" i="110"/>
  <c r="D68" i="110"/>
  <c r="D70" i="110"/>
  <c r="D71" i="110"/>
  <c r="D65" i="110"/>
  <c r="D72" i="110"/>
  <c r="D75" i="110"/>
  <c r="D76" i="110"/>
  <c r="D77" i="110"/>
  <c r="D83" i="110"/>
  <c r="D84" i="110"/>
  <c r="D85" i="110"/>
  <c r="D88" i="110"/>
  <c r="D89" i="110"/>
  <c r="D91" i="110"/>
  <c r="D92" i="110"/>
  <c r="D93" i="110"/>
  <c r="D57" i="110"/>
  <c r="D63" i="110"/>
  <c r="D69" i="110"/>
  <c r="D78" i="110"/>
  <c r="D80" i="110"/>
  <c r="D79" i="110"/>
  <c r="D81" i="110"/>
  <c r="D86" i="110"/>
  <c r="D87" i="110"/>
  <c r="D56" i="110"/>
  <c r="D58" i="110"/>
  <c r="D59" i="110"/>
  <c r="D60" i="110"/>
  <c r="D62" i="110"/>
  <c r="D64" i="110"/>
  <c r="D94" i="110"/>
  <c r="D96" i="110"/>
  <c r="F294" i="122"/>
  <c r="F292" i="122"/>
  <c r="F570" i="122" l="1"/>
  <c r="E288" i="122"/>
  <c r="D98" i="110"/>
  <c r="D50" i="110" s="1"/>
  <c r="F295" i="122"/>
  <c r="E34" i="102" l="1"/>
  <c r="H34" i="102" s="1"/>
  <c r="I34" i="102" s="1"/>
  <c r="F296" i="122"/>
  <c r="F288" i="122" l="1"/>
  <c r="C557" i="122"/>
  <c r="D551" i="122"/>
  <c r="D561" i="122" s="1"/>
  <c r="E24" i="102" l="1"/>
  <c r="H24" i="102" s="1"/>
  <c r="I24" i="102" s="1"/>
  <c r="C562" i="122"/>
  <c r="D557" i="122"/>
  <c r="D559" i="122"/>
  <c r="D553" i="122"/>
  <c r="D554" i="122"/>
  <c r="D555" i="122"/>
  <c r="D556" i="122"/>
  <c r="D558" i="122"/>
  <c r="D560" i="122"/>
  <c r="C532" i="122"/>
  <c r="D527" i="122"/>
  <c r="D534" i="122" s="1"/>
  <c r="C522" i="122"/>
  <c r="C515" i="122"/>
  <c r="C503" i="122"/>
  <c r="C490" i="122"/>
  <c r="C477" i="122"/>
  <c r="E549" i="122" l="1"/>
  <c r="C539" i="122"/>
  <c r="D562" i="122"/>
  <c r="C476" i="122"/>
  <c r="D532" i="122"/>
  <c r="D529" i="122"/>
  <c r="D531" i="122"/>
  <c r="D533" i="122"/>
  <c r="D537" i="122"/>
  <c r="D536" i="122"/>
  <c r="D538" i="122"/>
  <c r="D535" i="122"/>
  <c r="D530" i="122"/>
  <c r="F549" i="122" l="1"/>
  <c r="E33" i="102" s="1"/>
  <c r="C525" i="122"/>
  <c r="D539" i="122"/>
  <c r="J33" i="102" l="1"/>
  <c r="I33" i="102"/>
  <c r="H33" i="102"/>
  <c r="D471" i="122"/>
  <c r="D458" i="122"/>
  <c r="D460" i="122" s="1"/>
  <c r="C456" i="122"/>
  <c r="D404" i="122"/>
  <c r="D455" i="122" s="1"/>
  <c r="C402" i="122"/>
  <c r="D369" i="122"/>
  <c r="D401" i="122" s="1"/>
  <c r="D475" i="122" l="1"/>
  <c r="D523" i="122"/>
  <c r="D500" i="122"/>
  <c r="D485" i="122"/>
  <c r="D493" i="122"/>
  <c r="D492" i="122"/>
  <c r="D522" i="122"/>
  <c r="D515" i="122"/>
  <c r="D505" i="122"/>
  <c r="D502" i="122"/>
  <c r="D521" i="122"/>
  <c r="D499" i="122"/>
  <c r="D486" i="122"/>
  <c r="D519" i="122"/>
  <c r="D488" i="122"/>
  <c r="D518" i="122"/>
  <c r="D496" i="122"/>
  <c r="D489" i="122"/>
  <c r="D517" i="122"/>
  <c r="D495" i="122"/>
  <c r="D478" i="122"/>
  <c r="D494" i="122"/>
  <c r="D514" i="122"/>
  <c r="D513" i="122"/>
  <c r="D512" i="122"/>
  <c r="D511" i="122"/>
  <c r="D510" i="122"/>
  <c r="D509" i="122"/>
  <c r="D479" i="122"/>
  <c r="D480" i="122"/>
  <c r="D504" i="122"/>
  <c r="D501" i="122"/>
  <c r="D520" i="122"/>
  <c r="D498" i="122"/>
  <c r="D487" i="122"/>
  <c r="D497" i="122"/>
  <c r="D516" i="122"/>
  <c r="D491" i="122"/>
  <c r="D503" i="122"/>
  <c r="D508" i="122"/>
  <c r="D490" i="122"/>
  <c r="D507" i="122"/>
  <c r="D506" i="122"/>
  <c r="D481" i="122"/>
  <c r="D482" i="122"/>
  <c r="D483" i="122"/>
  <c r="D484" i="122"/>
  <c r="D461" i="122"/>
  <c r="D474" i="122"/>
  <c r="D464" i="122"/>
  <c r="D465" i="122"/>
  <c r="D466" i="122"/>
  <c r="D467" i="122"/>
  <c r="D468" i="122"/>
  <c r="D463" i="122"/>
  <c r="D473" i="122"/>
  <c r="D462" i="122"/>
  <c r="D413" i="122"/>
  <c r="D414" i="122"/>
  <c r="D415" i="122"/>
  <c r="D416" i="122"/>
  <c r="D417" i="122"/>
  <c r="D418" i="122"/>
  <c r="D419" i="122"/>
  <c r="D421" i="122"/>
  <c r="D435" i="122"/>
  <c r="D436" i="122"/>
  <c r="D437" i="122"/>
  <c r="D438" i="122"/>
  <c r="D439" i="122"/>
  <c r="D440" i="122"/>
  <c r="D441" i="122"/>
  <c r="D442" i="122"/>
  <c r="D423" i="122"/>
  <c r="D445" i="122"/>
  <c r="D424" i="122"/>
  <c r="D446" i="122"/>
  <c r="D425" i="122"/>
  <c r="D448" i="122"/>
  <c r="D427" i="122"/>
  <c r="D420" i="122"/>
  <c r="D432" i="122"/>
  <c r="D430" i="122"/>
  <c r="D443" i="122"/>
  <c r="D453" i="122"/>
  <c r="D411" i="122"/>
  <c r="D433" i="122"/>
  <c r="D454" i="122"/>
  <c r="D422" i="122"/>
  <c r="D444" i="122"/>
  <c r="D406" i="122"/>
  <c r="D407" i="122"/>
  <c r="D447" i="122"/>
  <c r="D408" i="122"/>
  <c r="D426" i="122"/>
  <c r="D409" i="122"/>
  <c r="D449" i="122"/>
  <c r="D410" i="122"/>
  <c r="D428" i="122"/>
  <c r="D450" i="122"/>
  <c r="D429" i="122"/>
  <c r="D451" i="122"/>
  <c r="D452" i="122"/>
  <c r="D431" i="122"/>
  <c r="D412" i="122"/>
  <c r="D434" i="122"/>
  <c r="D376" i="122"/>
  <c r="D383" i="122"/>
  <c r="D390" i="122"/>
  <c r="D372" i="122"/>
  <c r="D379" i="122"/>
  <c r="D378" i="122"/>
  <c r="D377" i="122"/>
  <c r="D396" i="122"/>
  <c r="D384" i="122"/>
  <c r="D385" i="122"/>
  <c r="D386" i="122"/>
  <c r="D387" i="122"/>
  <c r="D388" i="122"/>
  <c r="D389" i="122"/>
  <c r="D391" i="122"/>
  <c r="D371" i="122"/>
  <c r="D374" i="122"/>
  <c r="D373" i="122"/>
  <c r="D392" i="122"/>
  <c r="D393" i="122"/>
  <c r="D394" i="122"/>
  <c r="D395" i="122"/>
  <c r="D397" i="122"/>
  <c r="D375" i="122"/>
  <c r="D382" i="122"/>
  <c r="D381" i="122"/>
  <c r="D380" i="122"/>
  <c r="D398" i="122"/>
  <c r="D399" i="122"/>
  <c r="D400" i="122"/>
  <c r="D469" i="122" l="1"/>
  <c r="D477" i="122"/>
  <c r="D456" i="122"/>
  <c r="D402" i="122"/>
  <c r="C469" i="122"/>
  <c r="D476" i="122" l="1"/>
  <c r="E367" i="122"/>
  <c r="C541" i="122"/>
  <c r="E273" i="122"/>
  <c r="E274" i="122"/>
  <c r="E275" i="122"/>
  <c r="E276" i="122"/>
  <c r="E277" i="122"/>
  <c r="E278" i="122"/>
  <c r="E279" i="122"/>
  <c r="E272" i="122"/>
  <c r="F270" i="122"/>
  <c r="D525" i="122" l="1"/>
  <c r="F278" i="122"/>
  <c r="E280" i="122"/>
  <c r="E268" i="122" s="1"/>
  <c r="F279" i="122"/>
  <c r="F277" i="122"/>
  <c r="F276" i="122"/>
  <c r="F275" i="122"/>
  <c r="F274" i="122"/>
  <c r="F273" i="122"/>
  <c r="F272" i="122"/>
  <c r="F367" i="122" l="1"/>
  <c r="E32" i="102" s="1"/>
  <c r="D541" i="122"/>
  <c r="F280" i="122"/>
  <c r="F268" i="122" s="1"/>
  <c r="E23" i="102" s="1"/>
  <c r="H23" i="102" s="1"/>
  <c r="I23" i="102" s="1"/>
  <c r="J32" i="102" l="1"/>
  <c r="I32" i="102"/>
  <c r="H32" i="102"/>
  <c r="E258" i="122"/>
  <c r="E251" i="122"/>
  <c r="E255" i="122"/>
  <c r="F257" i="122" l="1"/>
  <c r="F258" i="122" s="1"/>
  <c r="F352" i="122"/>
  <c r="F351" i="122"/>
  <c r="F355" i="122"/>
  <c r="E259" i="122"/>
  <c r="E260" i="122" s="1"/>
  <c r="F252" i="122"/>
  <c r="F253" i="122"/>
  <c r="F254" i="122"/>
  <c r="F356" i="122" l="1"/>
  <c r="F353" i="122"/>
  <c r="E248" i="122"/>
  <c r="F255" i="122"/>
  <c r="F259" i="122" s="1"/>
  <c r="F260" i="122" s="1"/>
  <c r="F357" i="122" l="1"/>
  <c r="F359" i="122" s="1"/>
  <c r="F347" i="122" s="1"/>
  <c r="E31" i="102" s="1"/>
  <c r="H31" i="102" s="1"/>
  <c r="F248" i="122"/>
  <c r="E22" i="102" l="1"/>
  <c r="H22" i="102" s="1"/>
  <c r="E237" i="122"/>
  <c r="F238" i="122" s="1"/>
  <c r="E212" i="122"/>
  <c r="F235" i="122" s="1"/>
  <c r="E208" i="122"/>
  <c r="F216" i="122" l="1"/>
  <c r="F217" i="122"/>
  <c r="F218" i="122"/>
  <c r="F219" i="122"/>
  <c r="F220" i="122"/>
  <c r="F221" i="122"/>
  <c r="F223" i="122"/>
  <c r="F224" i="122"/>
  <c r="F225" i="122"/>
  <c r="F226" i="122"/>
  <c r="F227" i="122"/>
  <c r="F228" i="122"/>
  <c r="F229" i="122"/>
  <c r="F230" i="122"/>
  <c r="F236" i="122"/>
  <c r="F214" i="122"/>
  <c r="F234" i="122"/>
  <c r="F231" i="122"/>
  <c r="F232" i="122"/>
  <c r="F233" i="122"/>
  <c r="F209" i="122"/>
  <c r="F211" i="122"/>
  <c r="F210" i="122"/>
  <c r="F222" i="122" l="1"/>
  <c r="E215" i="122"/>
  <c r="E213" i="122" s="1"/>
  <c r="F215" i="122" l="1"/>
  <c r="E70" i="122"/>
  <c r="F72" i="122" s="1"/>
  <c r="E59" i="122"/>
  <c r="E86" i="122"/>
  <c r="E82" i="122"/>
  <c r="F84" i="122" s="1"/>
  <c r="E30" i="122"/>
  <c r="E19" i="122"/>
  <c r="F61" i="122" l="1"/>
  <c r="F56" i="122"/>
  <c r="F57" i="122"/>
  <c r="F41" i="122"/>
  <c r="F53" i="122"/>
  <c r="F47" i="122"/>
  <c r="F48" i="122"/>
  <c r="F51" i="122"/>
  <c r="F46" i="122"/>
  <c r="F49" i="122"/>
  <c r="F52" i="122"/>
  <c r="F50" i="122"/>
  <c r="F87" i="122"/>
  <c r="E88" i="122"/>
  <c r="E90" i="122" s="1"/>
  <c r="F27" i="122"/>
  <c r="F213" i="122"/>
  <c r="E240" i="122"/>
  <c r="F66" i="122"/>
  <c r="F67" i="122"/>
  <c r="F62" i="122"/>
  <c r="F63" i="122"/>
  <c r="F64" i="122"/>
  <c r="F65" i="122"/>
  <c r="F68" i="122"/>
  <c r="F39" i="122"/>
  <c r="F40" i="122"/>
  <c r="F42" i="122"/>
  <c r="F43" i="122"/>
  <c r="F44" i="122"/>
  <c r="F45" i="122"/>
  <c r="F73" i="122"/>
  <c r="F74" i="122"/>
  <c r="F21" i="122"/>
  <c r="F75" i="122"/>
  <c r="F28" i="122"/>
  <c r="F76" i="122"/>
  <c r="F31" i="122"/>
  <c r="F77" i="122"/>
  <c r="F32" i="122"/>
  <c r="F78" i="122"/>
  <c r="F33" i="122"/>
  <c r="F79" i="122"/>
  <c r="F34" i="122"/>
  <c r="F80" i="122"/>
  <c r="F35" i="122"/>
  <c r="F60" i="122"/>
  <c r="F36" i="122"/>
  <c r="F37" i="122"/>
  <c r="F38" i="122"/>
  <c r="F83" i="122"/>
  <c r="F85" i="122" s="1"/>
  <c r="F22" i="122"/>
  <c r="F23" i="122"/>
  <c r="F24" i="122"/>
  <c r="F26" i="122"/>
  <c r="F71" i="122"/>
  <c r="E8" i="122"/>
  <c r="F58" i="122" l="1"/>
  <c r="F54" i="122"/>
  <c r="F88" i="122"/>
  <c r="F81" i="122"/>
  <c r="F29" i="122"/>
  <c r="F69" i="122"/>
  <c r="E205" i="122"/>
  <c r="F240" i="122"/>
  <c r="F9" i="122"/>
  <c r="F15" i="122"/>
  <c r="F10" i="122"/>
  <c r="F11" i="122"/>
  <c r="F12" i="122"/>
  <c r="F13" i="122"/>
  <c r="F14" i="122"/>
  <c r="F16" i="122"/>
  <c r="F17" i="122"/>
  <c r="F18" i="122" l="1"/>
  <c r="F90" i="122" s="1"/>
  <c r="F205" i="122"/>
  <c r="E21" i="102" s="1"/>
  <c r="H21" i="102" s="1"/>
  <c r="I21" i="102" s="1"/>
  <c r="F5" i="122" l="1"/>
  <c r="D17" i="122"/>
  <c r="E17" i="102" l="1"/>
  <c r="C178" i="122"/>
  <c r="I17" i="102" l="1"/>
  <c r="H17" i="102"/>
  <c r="J17" i="102"/>
  <c r="E5" i="122"/>
  <c r="C197" i="122"/>
  <c r="C113" i="122" l="1"/>
  <c r="C173" i="122"/>
  <c r="D332" i="122" l="1"/>
  <c r="D315" i="122"/>
  <c r="D333" i="122"/>
  <c r="D331" i="122"/>
  <c r="D314" i="122"/>
  <c r="D309" i="122"/>
  <c r="D330" i="122"/>
  <c r="D321" i="122"/>
  <c r="D313" i="122"/>
  <c r="D325" i="122"/>
  <c r="D329" i="122"/>
  <c r="D320" i="122"/>
  <c r="D312" i="122"/>
  <c r="D317" i="122"/>
  <c r="D336" i="122"/>
  <c r="D328" i="122"/>
  <c r="D319" i="122"/>
  <c r="D311" i="122"/>
  <c r="D326" i="122"/>
  <c r="D316" i="122"/>
  <c r="D335" i="122"/>
  <c r="D327" i="122"/>
  <c r="D318" i="122"/>
  <c r="D310" i="122"/>
  <c r="D334" i="122"/>
  <c r="D196" i="122"/>
  <c r="D195" i="122"/>
  <c r="D178" i="122"/>
  <c r="D142" i="122"/>
  <c r="E112" i="122"/>
  <c r="D141" i="122"/>
  <c r="D135" i="122"/>
  <c r="D154" i="122"/>
  <c r="D151" i="122"/>
  <c r="D134" i="122"/>
  <c r="D120" i="122"/>
  <c r="D119" i="122"/>
  <c r="D152" i="122"/>
  <c r="D133" i="122"/>
  <c r="D155" i="122"/>
  <c r="D118" i="122"/>
  <c r="D153" i="122"/>
  <c r="D117" i="122"/>
  <c r="D132" i="122"/>
  <c r="D145" i="122"/>
  <c r="D144" i="122"/>
  <c r="D143" i="122"/>
  <c r="D149" i="122"/>
  <c r="D161" i="122"/>
  <c r="D123" i="122"/>
  <c r="D122" i="122"/>
  <c r="D157" i="122"/>
  <c r="D125" i="122"/>
  <c r="D160" i="122"/>
  <c r="D124" i="122"/>
  <c r="D159" i="122"/>
  <c r="D158" i="122"/>
  <c r="D121" i="122"/>
  <c r="D156" i="122"/>
  <c r="D140" i="122"/>
  <c r="D150" i="122"/>
  <c r="D116" i="122"/>
  <c r="D139" i="122"/>
  <c r="D128" i="122"/>
  <c r="D138" i="122"/>
  <c r="D127" i="122"/>
  <c r="D137" i="122"/>
  <c r="D126" i="122"/>
  <c r="D136" i="122"/>
  <c r="D146" i="122" l="1"/>
  <c r="D129" i="122"/>
  <c r="D337" i="122"/>
  <c r="D162" i="122"/>
  <c r="D322" i="122"/>
  <c r="D339" i="122" l="1"/>
  <c r="F305" i="122" s="1"/>
  <c r="E30" i="102" s="1"/>
  <c r="D164" i="122"/>
  <c r="F112" i="122" s="1"/>
  <c r="J30" i="102" l="1"/>
  <c r="J29" i="102" s="1"/>
  <c r="J25" i="102" s="1"/>
  <c r="I30" i="102"/>
  <c r="I29" i="102" s="1"/>
  <c r="I25" i="102" s="1"/>
  <c r="H30" i="102"/>
  <c r="H29" i="102" s="1"/>
  <c r="H25" i="102" s="1"/>
  <c r="E19" i="102"/>
  <c r="J19" i="102" l="1"/>
  <c r="I19" i="102"/>
  <c r="H19" i="102"/>
  <c r="AP29" i="102"/>
  <c r="AO29" i="102"/>
  <c r="AN29" i="102"/>
  <c r="AM29" i="102"/>
  <c r="AL29" i="102"/>
  <c r="AK29" i="102"/>
  <c r="AJ29" i="102"/>
  <c r="AI29" i="102"/>
  <c r="AH29" i="102"/>
  <c r="AG29" i="102"/>
  <c r="AF29" i="102"/>
  <c r="AE29" i="102"/>
  <c r="AD29" i="102"/>
  <c r="AC29" i="102"/>
  <c r="AB29" i="102"/>
  <c r="AA29" i="102"/>
  <c r="Z29" i="102"/>
  <c r="Y29" i="102"/>
  <c r="X29" i="102"/>
  <c r="W29" i="102"/>
  <c r="V29" i="102"/>
  <c r="U29" i="102"/>
  <c r="T29" i="102"/>
  <c r="S29" i="102"/>
  <c r="R29" i="102"/>
  <c r="Q29" i="102"/>
  <c r="P29" i="102"/>
  <c r="O29" i="102"/>
  <c r="N29" i="102"/>
  <c r="M29" i="102"/>
  <c r="L29" i="102"/>
  <c r="E29" i="102"/>
  <c r="D182" i="122" l="1"/>
  <c r="E172" i="122" l="1"/>
  <c r="D194" i="122"/>
  <c r="D185" i="122"/>
  <c r="D186" i="122"/>
  <c r="D193" i="122"/>
  <c r="D184" i="122"/>
  <c r="D192" i="122"/>
  <c r="D181" i="122"/>
  <c r="D190" i="122"/>
  <c r="D180" i="122"/>
  <c r="D187" i="122"/>
  <c r="D189" i="122"/>
  <c r="D177" i="122"/>
  <c r="D175" i="122"/>
  <c r="D188" i="122"/>
  <c r="D176" i="122"/>
  <c r="D179" i="122"/>
  <c r="D191" i="122"/>
  <c r="D183" i="122"/>
  <c r="D197" i="122" l="1"/>
  <c r="F172" i="122" l="1"/>
  <c r="E20" i="102" l="1"/>
  <c r="H20" i="102" l="1"/>
  <c r="H16" i="102" s="1"/>
  <c r="J20" i="102"/>
  <c r="J16" i="102" s="1"/>
  <c r="I20" i="102"/>
  <c r="I16" i="102" s="1"/>
  <c r="A1" i="103" l="1"/>
  <c r="AP16" i="102"/>
  <c r="AO16" i="102"/>
  <c r="AN16" i="102"/>
  <c r="AM16" i="102"/>
  <c r="AL16" i="102"/>
  <c r="AK16" i="102"/>
  <c r="AJ16" i="102"/>
  <c r="AI16" i="102"/>
  <c r="AH16" i="102"/>
  <c r="AB4" i="103" s="1"/>
  <c r="AG16" i="102"/>
  <c r="AF16" i="102"/>
  <c r="AE16" i="102"/>
  <c r="AD16" i="102"/>
  <c r="AC16" i="102"/>
  <c r="AB16" i="102"/>
  <c r="AA16" i="102"/>
  <c r="Z16" i="102"/>
  <c r="T4" i="103" s="1"/>
  <c r="Y16" i="102"/>
  <c r="X16" i="102"/>
  <c r="W16" i="102"/>
  <c r="V16" i="102"/>
  <c r="U16" i="102"/>
  <c r="T16" i="102"/>
  <c r="S16" i="102"/>
  <c r="R16" i="102"/>
  <c r="L4" i="103" s="1"/>
  <c r="Q16" i="102"/>
  <c r="P16" i="102"/>
  <c r="O16" i="102"/>
  <c r="N16" i="102"/>
  <c r="M16" i="102"/>
  <c r="L16" i="102"/>
  <c r="A4" i="103"/>
  <c r="A3" i="103"/>
  <c r="I4" i="103" l="1"/>
  <c r="Y4" i="103"/>
  <c r="AJ4" i="103"/>
  <c r="AG4" i="103"/>
  <c r="J4" i="103"/>
  <c r="R4" i="103"/>
  <c r="AF4" i="103"/>
  <c r="P4" i="103"/>
  <c r="H4" i="103"/>
  <c r="X4" i="103"/>
  <c r="Z4" i="103"/>
  <c r="AH4" i="103"/>
  <c r="S4" i="103"/>
  <c r="K4" i="103"/>
  <c r="Q4" i="103"/>
  <c r="M4" i="103"/>
  <c r="U4" i="103"/>
  <c r="AC4" i="103"/>
  <c r="G4" i="103"/>
  <c r="AE4" i="103"/>
  <c r="O4" i="103"/>
  <c r="W4" i="103"/>
  <c r="AA4" i="103"/>
  <c r="AI4" i="103"/>
  <c r="F4" i="103"/>
  <c r="N4" i="103"/>
  <c r="V4" i="103"/>
  <c r="AD4" i="103"/>
  <c r="C13" i="110" l="1"/>
  <c r="D15" i="110" s="1"/>
  <c r="C10" i="110"/>
  <c r="D12" i="110" s="1"/>
  <c r="C3" i="110" l="1"/>
  <c r="D3" i="110" l="1"/>
  <c r="D2" i="110" s="1"/>
  <c r="AJ1" i="103" l="1"/>
  <c r="AI1" i="103"/>
  <c r="AH1" i="103"/>
  <c r="AG1" i="103"/>
  <c r="AF1" i="103"/>
  <c r="AE1" i="103"/>
  <c r="AD1" i="103"/>
  <c r="AC1" i="103"/>
  <c r="AB1" i="103"/>
  <c r="AA1" i="103"/>
  <c r="Z1" i="103"/>
  <c r="Y1" i="103"/>
  <c r="X1" i="103"/>
  <c r="W1" i="103"/>
  <c r="V1" i="103"/>
  <c r="U1" i="103"/>
  <c r="T1" i="103"/>
  <c r="S1" i="103"/>
  <c r="R1" i="103"/>
  <c r="Q1" i="103"/>
  <c r="P1" i="103"/>
  <c r="O1" i="103"/>
  <c r="N1" i="103"/>
  <c r="M1" i="103"/>
  <c r="L1" i="103"/>
  <c r="K1" i="103"/>
  <c r="J1" i="103"/>
  <c r="I1" i="103"/>
  <c r="H1" i="103"/>
  <c r="G1" i="103"/>
  <c r="F1" i="103"/>
  <c r="E1" i="103"/>
  <c r="D1" i="103"/>
  <c r="C1" i="103"/>
  <c r="B1" i="103"/>
  <c r="AP26" i="102"/>
  <c r="AJ3" i="103" s="1"/>
  <c r="AO26" i="102"/>
  <c r="AN26" i="102"/>
  <c r="AM26" i="102"/>
  <c r="AL26" i="102"/>
  <c r="AK26" i="102"/>
  <c r="AJ26" i="102"/>
  <c r="AI26" i="102"/>
  <c r="AH26" i="102"/>
  <c r="AG26" i="102"/>
  <c r="AF26" i="102"/>
  <c r="AE26" i="102"/>
  <c r="AD26" i="102"/>
  <c r="AC26" i="102"/>
  <c r="AB26" i="102"/>
  <c r="AA26" i="102"/>
  <c r="Z26" i="102"/>
  <c r="Y26" i="102"/>
  <c r="X26" i="102"/>
  <c r="W26" i="102"/>
  <c r="V26" i="102"/>
  <c r="U26" i="102"/>
  <c r="T26" i="102"/>
  <c r="S26" i="102"/>
  <c r="R26" i="102"/>
  <c r="Q26" i="102"/>
  <c r="P26" i="102"/>
  <c r="O26" i="102"/>
  <c r="N26" i="102"/>
  <c r="M26" i="102"/>
  <c r="L26" i="102"/>
  <c r="AO12" i="102"/>
  <c r="AN12" i="102"/>
  <c r="AM12" i="102"/>
  <c r="AL12" i="102"/>
  <c r="AK12" i="102"/>
  <c r="AJ12" i="102"/>
  <c r="AI12" i="102"/>
  <c r="AH12" i="102"/>
  <c r="AG12" i="102"/>
  <c r="AF12" i="102"/>
  <c r="AE12" i="102"/>
  <c r="AD12" i="102"/>
  <c r="AC12" i="102"/>
  <c r="AB12" i="102"/>
  <c r="AA12" i="102"/>
  <c r="V12" i="102"/>
  <c r="U12" i="102"/>
  <c r="T12" i="102"/>
  <c r="S12" i="102"/>
  <c r="R12" i="102"/>
  <c r="Q12" i="102"/>
  <c r="P12" i="102"/>
  <c r="O12" i="102"/>
  <c r="N12" i="102"/>
  <c r="M12" i="102"/>
  <c r="L12" i="102"/>
  <c r="AP11" i="102"/>
  <c r="AO11" i="102"/>
  <c r="AN11" i="102"/>
  <c r="AM11" i="102"/>
  <c r="AL11" i="102"/>
  <c r="AK11" i="102"/>
  <c r="AJ11" i="102"/>
  <c r="AI11" i="102"/>
  <c r="AH11" i="102"/>
  <c r="AG11" i="102"/>
  <c r="AF11" i="102"/>
  <c r="AE11" i="102"/>
  <c r="AD11" i="102"/>
  <c r="AC11" i="102"/>
  <c r="AB11" i="102"/>
  <c r="AA11" i="102"/>
  <c r="V11" i="102"/>
  <c r="U11" i="102"/>
  <c r="T11" i="102"/>
  <c r="S11" i="102"/>
  <c r="R11" i="102"/>
  <c r="Q11" i="102"/>
  <c r="P11" i="102"/>
  <c r="O11" i="102"/>
  <c r="N11" i="102"/>
  <c r="M11" i="102"/>
  <c r="L11" i="102"/>
  <c r="AQ9" i="102"/>
  <c r="AB7" i="102"/>
  <c r="M7" i="102"/>
  <c r="I7" i="102"/>
  <c r="Z5" i="102"/>
  <c r="AG3" i="103" l="1"/>
  <c r="I3" i="103"/>
  <c r="AS19" i="102"/>
  <c r="AR19" i="102"/>
  <c r="Y3" i="103"/>
  <c r="P3" i="103"/>
  <c r="X3" i="103"/>
  <c r="H3" i="103"/>
  <c r="AF3" i="103"/>
  <c r="J3" i="103"/>
  <c r="Z3" i="103"/>
  <c r="AH3" i="103"/>
  <c r="K3" i="103"/>
  <c r="L3" i="103"/>
  <c r="AI3" i="103"/>
  <c r="AA3" i="103"/>
  <c r="AB3" i="103"/>
  <c r="M3" i="103"/>
  <c r="O3" i="103"/>
  <c r="U3" i="103"/>
  <c r="AC3" i="103"/>
  <c r="G3" i="103"/>
  <c r="W3" i="103"/>
  <c r="AE3" i="103"/>
  <c r="N3" i="103"/>
  <c r="F3" i="103"/>
  <c r="V3" i="103"/>
  <c r="AD3" i="103"/>
  <c r="J7" i="102"/>
  <c r="K7" i="102" s="1"/>
  <c r="AP9" i="102"/>
  <c r="AJ2" i="103" s="1"/>
  <c r="I11" i="102"/>
  <c r="I12" i="102"/>
  <c r="H12" i="102"/>
  <c r="H11" i="102"/>
  <c r="J11" i="102"/>
  <c r="J12" i="102"/>
  <c r="Y13" i="102"/>
  <c r="Z13" i="102"/>
  <c r="X13" i="102"/>
  <c r="W13" i="102"/>
  <c r="AC7" i="102"/>
  <c r="AS27" i="102"/>
  <c r="AS28" i="102"/>
  <c r="N7" i="102"/>
  <c r="AS32" i="102" l="1"/>
  <c r="AR32" i="102"/>
  <c r="AS30" i="102"/>
  <c r="AR30" i="102"/>
  <c r="AS34" i="102"/>
  <c r="AR34" i="102"/>
  <c r="AR33" i="102"/>
  <c r="AS33" i="102"/>
  <c r="AS31" i="102"/>
  <c r="AR31" i="102"/>
  <c r="AS23" i="102"/>
  <c r="AR23" i="102"/>
  <c r="AR21" i="102"/>
  <c r="AS21" i="102"/>
  <c r="AR20" i="102"/>
  <c r="AS20" i="102"/>
  <c r="AR24" i="102"/>
  <c r="AS24" i="102"/>
  <c r="AS22" i="102"/>
  <c r="AR22" i="102"/>
  <c r="M35" i="102"/>
  <c r="L35" i="102"/>
  <c r="H35" i="102"/>
  <c r="Z11" i="102"/>
  <c r="X11" i="102"/>
  <c r="Y11" i="102"/>
  <c r="W11" i="102"/>
  <c r="AR28" i="102"/>
  <c r="AT28" i="102" s="1"/>
  <c r="O7" i="102"/>
  <c r="K35" i="102"/>
  <c r="G12" i="102"/>
  <c r="AS18" i="102"/>
  <c r="AR18" i="102"/>
  <c r="K12" i="102"/>
  <c r="K11" i="102"/>
  <c r="AD7" i="102"/>
  <c r="AS13" i="102"/>
  <c r="AR13" i="102"/>
  <c r="AA35" i="102"/>
  <c r="C3" i="103"/>
  <c r="E26" i="102"/>
  <c r="D3" i="103"/>
  <c r="AR27" i="102"/>
  <c r="G11" i="102"/>
  <c r="AR29" i="102" l="1"/>
  <c r="AS29" i="102"/>
  <c r="E3" i="103"/>
  <c r="J35" i="102"/>
  <c r="I35" i="102"/>
  <c r="AB35" i="102"/>
  <c r="W12" i="102"/>
  <c r="Q3" i="103" s="1"/>
  <c r="L25" i="102"/>
  <c r="L10" i="102" s="1"/>
  <c r="N35" i="102"/>
  <c r="X12" i="102"/>
  <c r="R3" i="103" s="1"/>
  <c r="Z12" i="102"/>
  <c r="T3" i="103" s="1"/>
  <c r="M25" i="102"/>
  <c r="Y12" i="102"/>
  <c r="S3" i="103" s="1"/>
  <c r="AT27" i="102"/>
  <c r="AE7" i="102"/>
  <c r="G10" i="102"/>
  <c r="G9" i="102" s="1"/>
  <c r="B3" i="103"/>
  <c r="AT18" i="102"/>
  <c r="AA25" i="102"/>
  <c r="P7" i="102"/>
  <c r="AT13" i="102"/>
  <c r="AS11" i="102"/>
  <c r="AB25" i="102" l="1"/>
  <c r="N25" i="102"/>
  <c r="AR11" i="102"/>
  <c r="AT11" i="102" s="1"/>
  <c r="M10" i="102"/>
  <c r="AF7" i="102"/>
  <c r="AS12" i="102"/>
  <c r="L9" i="102"/>
  <c r="F2" i="103" s="1"/>
  <c r="AA10" i="102"/>
  <c r="AS26" i="102"/>
  <c r="AC35" i="102"/>
  <c r="AD35" i="102"/>
  <c r="AB10" i="102"/>
  <c r="Q7" i="102"/>
  <c r="AR26" i="102"/>
  <c r="AR12" i="102"/>
  <c r="AT12" i="102" s="1"/>
  <c r="P35" i="102" l="1"/>
  <c r="N10" i="102"/>
  <c r="N9" i="102" s="1"/>
  <c r="H2" i="103" s="1"/>
  <c r="AG7" i="102"/>
  <c r="AT26" i="102"/>
  <c r="AA9" i="102"/>
  <c r="U2" i="103" s="1"/>
  <c r="AC25" i="102"/>
  <c r="O35" i="102"/>
  <c r="AD25" i="102"/>
  <c r="M9" i="102"/>
  <c r="G2" i="103" s="1"/>
  <c r="AB9" i="102"/>
  <c r="V2" i="103" s="1"/>
  <c r="R7" i="102"/>
  <c r="AE35" i="102" l="1"/>
  <c r="AD10" i="102"/>
  <c r="S7" i="102"/>
  <c r="AC10" i="102"/>
  <c r="AH7" i="102"/>
  <c r="P25" i="102"/>
  <c r="AF35" i="102" l="1"/>
  <c r="AF25" i="102" s="1"/>
  <c r="AE25" i="102"/>
  <c r="AE10" i="102" s="1"/>
  <c r="T7" i="102"/>
  <c r="AD9" i="102"/>
  <c r="X2" i="103" s="1"/>
  <c r="AG35" i="102"/>
  <c r="Q35" i="102"/>
  <c r="AC9" i="102"/>
  <c r="W2" i="103" s="1"/>
  <c r="AI7" i="102"/>
  <c r="P10" i="102"/>
  <c r="AG25" i="102" l="1"/>
  <c r="AF10" i="102"/>
  <c r="R35" i="102"/>
  <c r="AE9" i="102"/>
  <c r="Y2" i="103" s="1"/>
  <c r="U7" i="102"/>
  <c r="AJ7" i="102"/>
  <c r="P9" i="102"/>
  <c r="J2" i="103" s="1"/>
  <c r="O25" i="102"/>
  <c r="S35" i="102" l="1"/>
  <c r="AH35" i="102"/>
  <c r="AI35" i="102"/>
  <c r="AK7" i="102"/>
  <c r="AF9" i="102"/>
  <c r="Z2" i="103" s="1"/>
  <c r="V7" i="102"/>
  <c r="S25" i="102"/>
  <c r="T35" i="102"/>
  <c r="AG10" i="102"/>
  <c r="AH25" i="102" l="1"/>
  <c r="AH10" i="102" s="1"/>
  <c r="AJ35" i="102"/>
  <c r="R25" i="102"/>
  <c r="AG9" i="102"/>
  <c r="AA2" i="103" s="1"/>
  <c r="W7" i="102"/>
  <c r="Q25" i="102"/>
  <c r="AL7" i="102"/>
  <c r="S10" i="102"/>
  <c r="AI25" i="102"/>
  <c r="AJ25" i="102" l="1"/>
  <c r="U35" i="102"/>
  <c r="R10" i="102"/>
  <c r="U25" i="102"/>
  <c r="AM7" i="102"/>
  <c r="O10" i="102"/>
  <c r="AI10" i="102"/>
  <c r="X7" i="102"/>
  <c r="AK35" i="102"/>
  <c r="S9" i="102"/>
  <c r="M2" i="103" s="1"/>
  <c r="AH9" i="102"/>
  <c r="AB2" i="103" s="1"/>
  <c r="V35" i="102" l="1"/>
  <c r="AK25" i="102"/>
  <c r="AN7" i="102"/>
  <c r="AI9" i="102"/>
  <c r="AC2" i="103" s="1"/>
  <c r="Y7" i="102"/>
  <c r="R9" i="102"/>
  <c r="L2" i="103" s="1"/>
  <c r="AJ10" i="102"/>
  <c r="U10" i="102"/>
  <c r="T25" i="102"/>
  <c r="O9" i="102"/>
  <c r="W35" i="102" l="1"/>
  <c r="W25" i="102" s="1"/>
  <c r="V25" i="102"/>
  <c r="V10" i="102" s="1"/>
  <c r="I2" i="103"/>
  <c r="Z7" i="102"/>
  <c r="U9" i="102"/>
  <c r="O2" i="103" s="1"/>
  <c r="Q10" i="102"/>
  <c r="AO7" i="102"/>
  <c r="AJ9" i="102"/>
  <c r="AD2" i="103" s="1"/>
  <c r="AK10" i="102"/>
  <c r="AL35" i="102"/>
  <c r="AM35" i="102" l="1"/>
  <c r="AM25" i="102" s="1"/>
  <c r="AK9" i="102"/>
  <c r="AE2" i="103" s="1"/>
  <c r="X35" i="102"/>
  <c r="V9" i="102"/>
  <c r="P2" i="103" s="1"/>
  <c r="AL25" i="102"/>
  <c r="Y35" i="102"/>
  <c r="W10" i="102"/>
  <c r="AP7" i="102"/>
  <c r="Q9" i="102"/>
  <c r="AN35" i="102" l="1"/>
  <c r="AN25" i="102" s="1"/>
  <c r="AR36" i="102"/>
  <c r="K2" i="103"/>
  <c r="W9" i="102"/>
  <c r="Q2" i="103" s="1"/>
  <c r="X25" i="102"/>
  <c r="Z35" i="102"/>
  <c r="Y25" i="102"/>
  <c r="AL10" i="102"/>
  <c r="AM10" i="102"/>
  <c r="T10" i="102"/>
  <c r="Y10" i="102" l="1"/>
  <c r="AM9" i="102"/>
  <c r="AG2" i="103" s="1"/>
  <c r="AL9" i="102"/>
  <c r="AF2" i="103" s="1"/>
  <c r="AT36" i="102"/>
  <c r="AN10" i="102"/>
  <c r="Z25" i="102"/>
  <c r="T9" i="102"/>
  <c r="AO35" i="102"/>
  <c r="AR35" i="102" l="1"/>
  <c r="AT35" i="102" s="1"/>
  <c r="AN9" i="102"/>
  <c r="AH2" i="103" s="1"/>
  <c r="AS35" i="102"/>
  <c r="Z10" i="102"/>
  <c r="N2" i="103"/>
  <c r="Y9" i="102"/>
  <c r="S2" i="103" s="1"/>
  <c r="Z9" i="102" l="1"/>
  <c r="T2" i="103" s="1"/>
  <c r="X10" i="102"/>
  <c r="X9" i="102" l="1"/>
  <c r="AO25" i="102"/>
  <c r="R2" i="103" l="1"/>
  <c r="AO10" i="102" l="1"/>
  <c r="AO9" i="102" l="1"/>
  <c r="AI2" i="103" l="1"/>
  <c r="F358" i="93" l="1"/>
  <c r="F357" i="93"/>
  <c r="G356" i="93"/>
  <c r="F356" i="93"/>
  <c r="G355" i="93"/>
  <c r="F355" i="93"/>
  <c r="G354" i="93"/>
  <c r="F354" i="93"/>
  <c r="G353" i="93"/>
  <c r="F353" i="93"/>
  <c r="G352" i="93"/>
  <c r="F352" i="93"/>
  <c r="G351" i="93"/>
  <c r="F351" i="93"/>
  <c r="G350" i="93"/>
  <c r="F350" i="93"/>
  <c r="G349" i="93"/>
  <c r="F349" i="93"/>
  <c r="G348" i="93"/>
  <c r="F348" i="93"/>
  <c r="G347" i="93"/>
  <c r="F347" i="93"/>
  <c r="G346" i="93"/>
  <c r="F346" i="93"/>
  <c r="G345" i="93"/>
  <c r="F345" i="93"/>
  <c r="G344" i="93"/>
  <c r="F344" i="93"/>
  <c r="G343" i="93"/>
  <c r="F343" i="93"/>
  <c r="G342" i="93"/>
  <c r="F342" i="93"/>
  <c r="G341" i="93"/>
  <c r="F341" i="93"/>
  <c r="G340" i="93"/>
  <c r="F340" i="93"/>
  <c r="G339" i="93"/>
  <c r="F339" i="93"/>
  <c r="G338" i="93"/>
  <c r="F338" i="93"/>
  <c r="G337" i="93"/>
  <c r="F337" i="93"/>
  <c r="G336" i="93"/>
  <c r="F336" i="93"/>
  <c r="G335" i="93"/>
  <c r="F335" i="93"/>
  <c r="G334" i="93"/>
  <c r="F334" i="93"/>
  <c r="G333" i="93"/>
  <c r="F333" i="93"/>
  <c r="G332" i="93"/>
  <c r="F332" i="93"/>
  <c r="G331" i="93"/>
  <c r="F331" i="93"/>
  <c r="G330" i="93"/>
  <c r="F330" i="93"/>
  <c r="G329" i="93"/>
  <c r="F329" i="93"/>
  <c r="G328" i="93"/>
  <c r="F328" i="93"/>
  <c r="G327" i="93"/>
  <c r="F327" i="93"/>
  <c r="G326" i="93"/>
  <c r="F326" i="93"/>
  <c r="G325" i="93"/>
  <c r="F325" i="93"/>
  <c r="G324" i="93"/>
  <c r="F324" i="93"/>
  <c r="G323" i="93"/>
  <c r="F323" i="93"/>
  <c r="G322" i="93"/>
  <c r="F322" i="93"/>
  <c r="G321" i="93"/>
  <c r="F321" i="93"/>
  <c r="E16" i="102" l="1"/>
  <c r="E10" i="102" s="1"/>
  <c r="E25" i="102" l="1"/>
  <c r="E9" i="102" s="1"/>
  <c r="D4" i="103"/>
  <c r="B4" i="103"/>
  <c r="C4" i="103"/>
  <c r="E4" i="103"/>
  <c r="I10" i="102"/>
  <c r="AR17" i="102"/>
  <c r="AS17" i="102"/>
  <c r="I9" i="102" l="1"/>
  <c r="J10" i="102"/>
  <c r="J9" i="102" s="1"/>
  <c r="K10" i="102"/>
  <c r="AT17" i="102"/>
  <c r="AR16" i="102"/>
  <c r="K9" i="102" l="1"/>
  <c r="E2" i="103" s="1"/>
  <c r="AS25" i="102"/>
  <c r="C2" i="103"/>
  <c r="D2" i="103"/>
  <c r="AT29" i="102"/>
  <c r="AT16" i="102"/>
  <c r="AR10" i="102"/>
  <c r="AR25" i="102" l="1"/>
  <c r="AT25" i="102" s="1"/>
  <c r="H10" i="102"/>
  <c r="H9" i="102" s="1"/>
  <c r="AS16" i="102"/>
  <c r="AT10" i="102"/>
  <c r="AR9" i="102" l="1"/>
  <c r="AT9" i="102" s="1"/>
  <c r="AS10" i="102"/>
  <c r="B2" i="103" l="1"/>
  <c r="AS9" i="102"/>
</calcChain>
</file>

<file path=xl/sharedStrings.xml><?xml version="1.0" encoding="utf-8"?>
<sst xmlns="http://schemas.openxmlformats.org/spreadsheetml/2006/main" count="1445" uniqueCount="922">
  <si>
    <t>Descrição</t>
  </si>
  <si>
    <t xml:space="preserve"> </t>
  </si>
  <si>
    <t>Investimentos obrigatórios a cargo do concessionário</t>
  </si>
  <si>
    <t/>
  </si>
  <si>
    <t>Ramal Salgado (contratado)</t>
  </si>
  <si>
    <t>Ramal Apodi (contratado)</t>
  </si>
  <si>
    <t>Ramal Entremontes (a contratar)</t>
  </si>
  <si>
    <t>Ramal Piancó (a contratar)</t>
  </si>
  <si>
    <t>Canais</t>
  </si>
  <si>
    <t>Aquedutos</t>
  </si>
  <si>
    <t>EBI-1</t>
  </si>
  <si>
    <t>EBI-2</t>
  </si>
  <si>
    <t>EBI-3</t>
  </si>
  <si>
    <t>EBV-4</t>
  </si>
  <si>
    <t>1499 - MODELAGEM - PISF</t>
  </si>
  <si>
    <t>CUSTOS DE INVESTIMENTOS - CAPEX</t>
  </si>
  <si>
    <t>Conteúdos deste Anexo Digital:</t>
  </si>
  <si>
    <t>CAPA</t>
  </si>
  <si>
    <t>CAPEX: Planilha extensiva de previsão de custos de investimento ano a ano em cada Cenário por trecho do Sistema PISF, segundo etapas e grupos de investimentos</t>
  </si>
  <si>
    <t>Cronograma Físico do CAPEX: Cronograma de investimentos a valor presente em cada Cenário de investimentos relacionados ao Sistema PISF</t>
  </si>
  <si>
    <t>Notas:</t>
  </si>
  <si>
    <t>IGP-M</t>
  </si>
  <si>
    <t>Mês</t>
  </si>
  <si>
    <t>Índice</t>
  </si>
  <si>
    <t>Variação (%)</t>
  </si>
  <si>
    <t>No mês</t>
  </si>
  <si>
    <t>No ano</t>
  </si>
  <si>
    <t>12 meses</t>
  </si>
  <si>
    <t>...</t>
  </si>
  <si>
    <t>Fonte: FGV</t>
  </si>
  <si>
    <t>FGVDADOS - 19/03/2024 21:02:28</t>
  </si>
  <si>
    <t>LEGENDA</t>
  </si>
  <si>
    <t>Série</t>
  </si>
  <si>
    <t>Título</t>
  </si>
  <si>
    <t>Código</t>
  </si>
  <si>
    <t>Fonte</t>
  </si>
  <si>
    <t>Unidade</t>
  </si>
  <si>
    <t>Fator de escala</t>
  </si>
  <si>
    <t>Base do No. índice</t>
  </si>
  <si>
    <t>1</t>
  </si>
  <si>
    <t>IPA-OG-DI  - Todos os itens - Nro. Índice(1420484)</t>
  </si>
  <si>
    <t>1420484</t>
  </si>
  <si>
    <t>IPA</t>
  </si>
  <si>
    <t>Indice</t>
  </si>
  <si>
    <t>?</t>
  </si>
  <si>
    <t>08/12/1994</t>
  </si>
  <si>
    <t>Data</t>
  </si>
  <si>
    <t>01/1996</t>
  </si>
  <si>
    <t>02/1996</t>
  </si>
  <si>
    <t>03/1996</t>
  </si>
  <si>
    <t>04/1996</t>
  </si>
  <si>
    <t>05/1996</t>
  </si>
  <si>
    <t>06/1996</t>
  </si>
  <si>
    <t>07/1996</t>
  </si>
  <si>
    <t>08/1996</t>
  </si>
  <si>
    <t>09/1996</t>
  </si>
  <si>
    <t>10/1996</t>
  </si>
  <si>
    <t>11/1996</t>
  </si>
  <si>
    <t>12/1996</t>
  </si>
  <si>
    <t>01/1997</t>
  </si>
  <si>
    <t>02/1997</t>
  </si>
  <si>
    <t>03/1997</t>
  </si>
  <si>
    <t>04/1997</t>
  </si>
  <si>
    <t>05/1997</t>
  </si>
  <si>
    <t>06/1997</t>
  </si>
  <si>
    <t>07/1997</t>
  </si>
  <si>
    <t>08/1997</t>
  </si>
  <si>
    <t>09/1997</t>
  </si>
  <si>
    <t>10/1997</t>
  </si>
  <si>
    <t>11/1997</t>
  </si>
  <si>
    <t>12/1997</t>
  </si>
  <si>
    <t>01/1998</t>
  </si>
  <si>
    <t>02/1998</t>
  </si>
  <si>
    <t>03/1998</t>
  </si>
  <si>
    <t>04/1998</t>
  </si>
  <si>
    <t>05/1998</t>
  </si>
  <si>
    <t>06/1998</t>
  </si>
  <si>
    <t>07/1998</t>
  </si>
  <si>
    <t>08/1998</t>
  </si>
  <si>
    <t>09/1998</t>
  </si>
  <si>
    <t>10/1998</t>
  </si>
  <si>
    <t>11/1998</t>
  </si>
  <si>
    <t>12/1998</t>
  </si>
  <si>
    <t>01/1999</t>
  </si>
  <si>
    <t>02/1999</t>
  </si>
  <si>
    <t>03/1999</t>
  </si>
  <si>
    <t>04/1999</t>
  </si>
  <si>
    <t>05/1999</t>
  </si>
  <si>
    <t>06/1999</t>
  </si>
  <si>
    <t>07/1999</t>
  </si>
  <si>
    <t>08/1999</t>
  </si>
  <si>
    <t>09/1999</t>
  </si>
  <si>
    <t>10/1999</t>
  </si>
  <si>
    <t>11/1999</t>
  </si>
  <si>
    <t>12/1999</t>
  </si>
  <si>
    <t>01/2000</t>
  </si>
  <si>
    <t>02/2000</t>
  </si>
  <si>
    <t>03/2000</t>
  </si>
  <si>
    <t>04/2000</t>
  </si>
  <si>
    <t>05/2000</t>
  </si>
  <si>
    <t>06/2000</t>
  </si>
  <si>
    <t>07/2000</t>
  </si>
  <si>
    <t>08/2000</t>
  </si>
  <si>
    <t>09/2000</t>
  </si>
  <si>
    <t>10/2000</t>
  </si>
  <si>
    <t>11/2000</t>
  </si>
  <si>
    <t>12/2000</t>
  </si>
  <si>
    <t>01/2001</t>
  </si>
  <si>
    <t>02/2001</t>
  </si>
  <si>
    <t>03/2001</t>
  </si>
  <si>
    <t>04/2001</t>
  </si>
  <si>
    <t>05/2001</t>
  </si>
  <si>
    <t>06/2001</t>
  </si>
  <si>
    <t>07/2001</t>
  </si>
  <si>
    <t>08/2001</t>
  </si>
  <si>
    <t>09/2001</t>
  </si>
  <si>
    <t>10/2001</t>
  </si>
  <si>
    <t>11/2001</t>
  </si>
  <si>
    <t>12/2001</t>
  </si>
  <si>
    <t>01/2002</t>
  </si>
  <si>
    <t>02/2002</t>
  </si>
  <si>
    <t>03/2002</t>
  </si>
  <si>
    <t>04/2002</t>
  </si>
  <si>
    <t>05/2002</t>
  </si>
  <si>
    <t>06/2002</t>
  </si>
  <si>
    <t>07/2002</t>
  </si>
  <si>
    <t>08/2002</t>
  </si>
  <si>
    <t>09/2002</t>
  </si>
  <si>
    <t>10/2002</t>
  </si>
  <si>
    <t>11/2002</t>
  </si>
  <si>
    <t>12/2002</t>
  </si>
  <si>
    <t>01/2003</t>
  </si>
  <si>
    <t>02/2003</t>
  </si>
  <si>
    <t>03/2003</t>
  </si>
  <si>
    <t>04/2003</t>
  </si>
  <si>
    <t>05/2003</t>
  </si>
  <si>
    <t>06/2003</t>
  </si>
  <si>
    <t>07/2003</t>
  </si>
  <si>
    <t>08/2003</t>
  </si>
  <si>
    <t>09/2003</t>
  </si>
  <si>
    <t>10/2003</t>
  </si>
  <si>
    <t>11/2003</t>
  </si>
  <si>
    <t>12/2003</t>
  </si>
  <si>
    <t>01/2004</t>
  </si>
  <si>
    <t>02/2004</t>
  </si>
  <si>
    <t>03/2004</t>
  </si>
  <si>
    <t>04/2004</t>
  </si>
  <si>
    <t>05/2004</t>
  </si>
  <si>
    <t>06/2004</t>
  </si>
  <si>
    <t>07/2004</t>
  </si>
  <si>
    <t>08/2004</t>
  </si>
  <si>
    <t>09/2004</t>
  </si>
  <si>
    <t>10/2004</t>
  </si>
  <si>
    <t>11/2004</t>
  </si>
  <si>
    <t>12/2004</t>
  </si>
  <si>
    <t>01/2005</t>
  </si>
  <si>
    <t>02/2005</t>
  </si>
  <si>
    <t>03/2005</t>
  </si>
  <si>
    <t>04/2005</t>
  </si>
  <si>
    <t>05/2005</t>
  </si>
  <si>
    <t>06/2005</t>
  </si>
  <si>
    <t>07/2005</t>
  </si>
  <si>
    <t>08/2005</t>
  </si>
  <si>
    <t>09/2005</t>
  </si>
  <si>
    <t>10/2005</t>
  </si>
  <si>
    <t>11/2005</t>
  </si>
  <si>
    <t>12/2005</t>
  </si>
  <si>
    <t>01/2006</t>
  </si>
  <si>
    <t>02/2006</t>
  </si>
  <si>
    <t>03/2006</t>
  </si>
  <si>
    <t>04/2006</t>
  </si>
  <si>
    <t>05/2006</t>
  </si>
  <si>
    <t>06/2006</t>
  </si>
  <si>
    <t>07/2006</t>
  </si>
  <si>
    <t>08/2006</t>
  </si>
  <si>
    <t>09/2006</t>
  </si>
  <si>
    <t>10/2006</t>
  </si>
  <si>
    <t>11/2006</t>
  </si>
  <si>
    <t>12/2006</t>
  </si>
  <si>
    <t>01/2007</t>
  </si>
  <si>
    <t>02/2007</t>
  </si>
  <si>
    <t>03/2007</t>
  </si>
  <si>
    <t>04/2007</t>
  </si>
  <si>
    <t>05/2007</t>
  </si>
  <si>
    <t>06/2007</t>
  </si>
  <si>
    <t>07/2007</t>
  </si>
  <si>
    <t>08/2007</t>
  </si>
  <si>
    <t>09/2007</t>
  </si>
  <si>
    <t>10/2007</t>
  </si>
  <si>
    <t>11/2007</t>
  </si>
  <si>
    <t>12/2007</t>
  </si>
  <si>
    <t>01/2008</t>
  </si>
  <si>
    <t>02/2008</t>
  </si>
  <si>
    <t>03/2008</t>
  </si>
  <si>
    <t>04/2008</t>
  </si>
  <si>
    <t>05/2008</t>
  </si>
  <si>
    <t>06/2008</t>
  </si>
  <si>
    <t>07/2008</t>
  </si>
  <si>
    <t>08/2008</t>
  </si>
  <si>
    <t>09/2008</t>
  </si>
  <si>
    <t>10/2008</t>
  </si>
  <si>
    <t>11/2008</t>
  </si>
  <si>
    <t>12/2008</t>
  </si>
  <si>
    <t>01/2009</t>
  </si>
  <si>
    <t>02/2009</t>
  </si>
  <si>
    <t>03/2009</t>
  </si>
  <si>
    <t>04/2009</t>
  </si>
  <si>
    <t>05/2009</t>
  </si>
  <si>
    <t>06/2009</t>
  </si>
  <si>
    <t>07/2009</t>
  </si>
  <si>
    <t>08/2009</t>
  </si>
  <si>
    <t>09/2009</t>
  </si>
  <si>
    <t>10/2009</t>
  </si>
  <si>
    <t>11/2009</t>
  </si>
  <si>
    <t>12/2009</t>
  </si>
  <si>
    <t>01/2010</t>
  </si>
  <si>
    <t>02/2010</t>
  </si>
  <si>
    <t>03/2010</t>
  </si>
  <si>
    <t>04/2010</t>
  </si>
  <si>
    <t>05/2010</t>
  </si>
  <si>
    <t>06/2010</t>
  </si>
  <si>
    <t>07/2010</t>
  </si>
  <si>
    <t>08/2010</t>
  </si>
  <si>
    <t>09/2010</t>
  </si>
  <si>
    <t>10/2010</t>
  </si>
  <si>
    <t>11/2010</t>
  </si>
  <si>
    <t>12/2010</t>
  </si>
  <si>
    <t>01/2011</t>
  </si>
  <si>
    <t>02/2011</t>
  </si>
  <si>
    <t>03/2011</t>
  </si>
  <si>
    <t>04/2011</t>
  </si>
  <si>
    <t>05/2011</t>
  </si>
  <si>
    <t>06/2011</t>
  </si>
  <si>
    <t>07/2011</t>
  </si>
  <si>
    <t>08/2011</t>
  </si>
  <si>
    <t>09/2011</t>
  </si>
  <si>
    <t>10/2011</t>
  </si>
  <si>
    <t>11/2011</t>
  </si>
  <si>
    <t>12/2011</t>
  </si>
  <si>
    <t>01/2012</t>
  </si>
  <si>
    <t>02/2012</t>
  </si>
  <si>
    <t>03/2012</t>
  </si>
  <si>
    <t>04/2012</t>
  </si>
  <si>
    <t>05/2012</t>
  </si>
  <si>
    <t>06/2012</t>
  </si>
  <si>
    <t>07/2012</t>
  </si>
  <si>
    <t>08/2012</t>
  </si>
  <si>
    <t>09/2012</t>
  </si>
  <si>
    <t>10/2012</t>
  </si>
  <si>
    <t>11/2012</t>
  </si>
  <si>
    <t>12/2012</t>
  </si>
  <si>
    <t>01/2013</t>
  </si>
  <si>
    <t>02/2013</t>
  </si>
  <si>
    <t>03/2013</t>
  </si>
  <si>
    <t>04/2013</t>
  </si>
  <si>
    <t>05/2013</t>
  </si>
  <si>
    <t>06/2013</t>
  </si>
  <si>
    <t>07/2013</t>
  </si>
  <si>
    <t>08/2013</t>
  </si>
  <si>
    <t>09/2013</t>
  </si>
  <si>
    <t>10/2013</t>
  </si>
  <si>
    <t>11/2013</t>
  </si>
  <si>
    <t>12/2013</t>
  </si>
  <si>
    <t>01/2014</t>
  </si>
  <si>
    <t>02/2014</t>
  </si>
  <si>
    <t>03/2014</t>
  </si>
  <si>
    <t>04/2014</t>
  </si>
  <si>
    <t>05/2014</t>
  </si>
  <si>
    <t>06/2014</t>
  </si>
  <si>
    <t>07/2014</t>
  </si>
  <si>
    <t>08/2014</t>
  </si>
  <si>
    <t>09/2014</t>
  </si>
  <si>
    <t>10/2014</t>
  </si>
  <si>
    <t>11/2014</t>
  </si>
  <si>
    <t>12/2014</t>
  </si>
  <si>
    <t>01/2015</t>
  </si>
  <si>
    <t>02/2015</t>
  </si>
  <si>
    <t>03/2015</t>
  </si>
  <si>
    <t>04/2015</t>
  </si>
  <si>
    <t>05/2015</t>
  </si>
  <si>
    <t>06/2015</t>
  </si>
  <si>
    <t>07/2015</t>
  </si>
  <si>
    <t>08/2015</t>
  </si>
  <si>
    <t>09/2015</t>
  </si>
  <si>
    <t>10/2015</t>
  </si>
  <si>
    <t>11/2015</t>
  </si>
  <si>
    <t>12/2015</t>
  </si>
  <si>
    <t>01/2016</t>
  </si>
  <si>
    <t>02/2016</t>
  </si>
  <si>
    <t>03/2016</t>
  </si>
  <si>
    <t>04/2016</t>
  </si>
  <si>
    <t>05/2016</t>
  </si>
  <si>
    <t>06/2016</t>
  </si>
  <si>
    <t>07/2016</t>
  </si>
  <si>
    <t>08/2016</t>
  </si>
  <si>
    <t>09/2016</t>
  </si>
  <si>
    <t>10/2016</t>
  </si>
  <si>
    <t>11/2016</t>
  </si>
  <si>
    <t>12/2016</t>
  </si>
  <si>
    <t>01/2017</t>
  </si>
  <si>
    <t>02/2017</t>
  </si>
  <si>
    <t>03/2017</t>
  </si>
  <si>
    <t>04/2017</t>
  </si>
  <si>
    <t>05/2017</t>
  </si>
  <si>
    <t>06/2017</t>
  </si>
  <si>
    <t>07/2017</t>
  </si>
  <si>
    <t>08/2017</t>
  </si>
  <si>
    <t>09/2017</t>
  </si>
  <si>
    <t>10/2017</t>
  </si>
  <si>
    <t>11/2017</t>
  </si>
  <si>
    <t>12/2017</t>
  </si>
  <si>
    <t>01/2018</t>
  </si>
  <si>
    <t>02/2018</t>
  </si>
  <si>
    <t>03/2018</t>
  </si>
  <si>
    <t>04/2018</t>
  </si>
  <si>
    <t>05/2018</t>
  </si>
  <si>
    <t>06/2018</t>
  </si>
  <si>
    <t>07/2018</t>
  </si>
  <si>
    <t>08/2018</t>
  </si>
  <si>
    <t>09/2018</t>
  </si>
  <si>
    <t>10/2018</t>
  </si>
  <si>
    <t>11/2018</t>
  </si>
  <si>
    <t>12/2018</t>
  </si>
  <si>
    <t>01/2019</t>
  </si>
  <si>
    <t>02/2019</t>
  </si>
  <si>
    <t>03/2019</t>
  </si>
  <si>
    <t>04/2019</t>
  </si>
  <si>
    <t>05/2019</t>
  </si>
  <si>
    <t>06/2019</t>
  </si>
  <si>
    <t>07/2019</t>
  </si>
  <si>
    <t>08/2019</t>
  </si>
  <si>
    <t>09/2019</t>
  </si>
  <si>
    <t>10/2019</t>
  </si>
  <si>
    <t>11/2019</t>
  </si>
  <si>
    <t>12/2019</t>
  </si>
  <si>
    <t>01/2020</t>
  </si>
  <si>
    <t>02/2020</t>
  </si>
  <si>
    <t>03/2020</t>
  </si>
  <si>
    <t>04/2020</t>
  </si>
  <si>
    <t>05/2020</t>
  </si>
  <si>
    <t>06/2020</t>
  </si>
  <si>
    <t>07/2020</t>
  </si>
  <si>
    <t>08/2020</t>
  </si>
  <si>
    <t>09/2020</t>
  </si>
  <si>
    <t>10/2020</t>
  </si>
  <si>
    <t>11/2020</t>
  </si>
  <si>
    <t>12/2020</t>
  </si>
  <si>
    <t>01/2021</t>
  </si>
  <si>
    <t>02/2021</t>
  </si>
  <si>
    <t>03/2021</t>
  </si>
  <si>
    <t>04/2021</t>
  </si>
  <si>
    <t>05/2021</t>
  </si>
  <si>
    <t>06/2021</t>
  </si>
  <si>
    <t>07/2021</t>
  </si>
  <si>
    <t>08/2021</t>
  </si>
  <si>
    <t>09/2021</t>
  </si>
  <si>
    <t>10/2021</t>
  </si>
  <si>
    <t>11/2021</t>
  </si>
  <si>
    <t>12/2021</t>
  </si>
  <si>
    <t>01/2022</t>
  </si>
  <si>
    <t>02/2022</t>
  </si>
  <si>
    <t>03/2022</t>
  </si>
  <si>
    <t>04/2022</t>
  </si>
  <si>
    <t>05/2022</t>
  </si>
  <si>
    <t>06/2022</t>
  </si>
  <si>
    <t>07/2022</t>
  </si>
  <si>
    <t>08/2022</t>
  </si>
  <si>
    <t>09/2022</t>
  </si>
  <si>
    <t>10/2022</t>
  </si>
  <si>
    <t>11/2022</t>
  </si>
  <si>
    <t>12/2022</t>
  </si>
  <si>
    <t>01/2023</t>
  </si>
  <si>
    <t>02/2023</t>
  </si>
  <si>
    <t>03/2023</t>
  </si>
  <si>
    <t>04/2023</t>
  </si>
  <si>
    <t>05/2023</t>
  </si>
  <si>
    <t>06/2023</t>
  </si>
  <si>
    <t>07/2023</t>
  </si>
  <si>
    <t>08/2023</t>
  </si>
  <si>
    <t>09/2023</t>
  </si>
  <si>
    <t>10/2023</t>
  </si>
  <si>
    <t>11/2023</t>
  </si>
  <si>
    <t>12/2023</t>
  </si>
  <si>
    <t>01/2024</t>
  </si>
  <si>
    <t>02/2024</t>
  </si>
  <si>
    <t>Fonte:</t>
  </si>
  <si>
    <t>https://sindusconpr.com.br/incc-di-fgv-310-p</t>
  </si>
  <si>
    <t>Data:</t>
  </si>
  <si>
    <t>INCC-DI</t>
  </si>
  <si>
    <t>SISTEMA PISF</t>
  </si>
  <si>
    <t>1499 - MODELAGEM PISF</t>
  </si>
  <si>
    <t>CRONOGRAMA DE IMPLANTAÇÃO E FASEAMENTO DOS CUSTOS DE INVESTIMENTOS, OPERAÇÃO E MANUTENÇÃO DA INFRAESTRUTURA</t>
  </si>
  <si>
    <t>TODOS OS TRECHOS - PERÍODO DE CONCESSÃO</t>
  </si>
  <si>
    <t>INICIAL</t>
  </si>
  <si>
    <t>EN50%, EL100%</t>
  </si>
  <si>
    <t>EN75%, EL100%</t>
  </si>
  <si>
    <t>CENÁRIO BASE</t>
  </si>
  <si>
    <t>ETAPA 1</t>
  </si>
  <si>
    <t>ETAPA 2</t>
  </si>
  <si>
    <t>ETAPA 3</t>
  </si>
  <si>
    <t>ETAPA 1 - Valor referencial (R$) data base 07/23</t>
  </si>
  <si>
    <t>ETAPA 2 - Valor referencial (R$) data base 07/23</t>
  </si>
  <si>
    <t>ETAPA 3 - Valor referencial (R$) data base 07/23</t>
  </si>
  <si>
    <t>Ano 1</t>
  </si>
  <si>
    <t>Ano 2</t>
  </si>
  <si>
    <t>Ano 3</t>
  </si>
  <si>
    <t>Ano 4</t>
  </si>
  <si>
    <t>Ano 5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</si>
  <si>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</si>
  <si>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</si>
  <si>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</si>
  <si>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</si>
  <si>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</si>
  <si>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</si>
  <si>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</si>
  <si>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</si>
  <si>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</si>
  <si>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</si>
  <si>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</si>
  <si>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</si>
  <si>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</si>
  <si>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</si>
  <si>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</si>
  <si>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</si>
  <si>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</si>
  <si>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</si>
  <si>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</si>
  <si>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</si>
  <si>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Ano 26</t>
  </si>
  <si>
    <t>Ano 27</t>
  </si>
  <si>
    <t>Ano 28</t>
  </si>
  <si>
    <t>Ano 29</t>
  </si>
  <si>
    <t>Ano 30</t>
  </si>
  <si>
    <t>Ano 31</t>
  </si>
  <si>
    <t>Ano 32</t>
  </si>
  <si>
    <t>Ano 33</t>
  </si>
  <si>
    <t>Ano 34</t>
  </si>
  <si>
    <t>Ano 35</t>
  </si>
  <si>
    <t>ACUMULADO</t>
  </si>
  <si>
    <t>MÉDIA</t>
  </si>
  <si>
    <t>Sistema PISF</t>
  </si>
  <si>
    <t>1.1</t>
  </si>
  <si>
    <t>Trecho I + Trecho II (Eixo Norte)</t>
  </si>
  <si>
    <t>CAPEX</t>
  </si>
  <si>
    <t>1.1.1</t>
  </si>
  <si>
    <t>1.1.1.1</t>
  </si>
  <si>
    <t>1.1.1.2</t>
  </si>
  <si>
    <t>Estações de Bombeamento</t>
  </si>
  <si>
    <t>1.1.1.3</t>
  </si>
  <si>
    <t>Sistemas Elétricos</t>
  </si>
  <si>
    <t>1.1.2</t>
  </si>
  <si>
    <t>1.1.2.1</t>
  </si>
  <si>
    <t>1.1.2.2</t>
  </si>
  <si>
    <t>1.1.2.3</t>
  </si>
  <si>
    <t>1.2</t>
  </si>
  <si>
    <t>Trecho V (Eixo Leste)</t>
  </si>
  <si>
    <t>1.2.1</t>
  </si>
  <si>
    <t>1.2.1.1</t>
  </si>
  <si>
    <t>1.2.1.2</t>
  </si>
  <si>
    <t>1.2.2</t>
  </si>
  <si>
    <t>1.2.2.1</t>
  </si>
  <si>
    <t>1.3</t>
  </si>
  <si>
    <t>Trecho IV (Ramal do Apodi)</t>
  </si>
  <si>
    <t>1.3.1</t>
  </si>
  <si>
    <t>Investimento</t>
  </si>
  <si>
    <t>EN100%, EL100%</t>
  </si>
  <si>
    <t>ETAPA 4</t>
  </si>
  <si>
    <t>ETAPA 4 - Valor referencial (R$) data base 07/23</t>
  </si>
  <si>
    <t>CENÁRIO 1</t>
  </si>
  <si>
    <t>INCC</t>
  </si>
  <si>
    <t>Valor ajustado (Jul/2023)</t>
  </si>
  <si>
    <t>MEMÓRIA</t>
  </si>
  <si>
    <t>Arquivo fonte:</t>
  </si>
  <si>
    <t>Tipo de arquivo fonte:</t>
  </si>
  <si>
    <t>Originador da Fonte:</t>
  </si>
  <si>
    <t>MIDR</t>
  </si>
  <si>
    <t>Metodologia e tratamento de dados:</t>
  </si>
  <si>
    <t>Quantidade</t>
  </si>
  <si>
    <t>IGPM</t>
  </si>
  <si>
    <t>EQUIPAMENTO</t>
  </si>
  <si>
    <t>EBI-1 - Subtotal</t>
  </si>
  <si>
    <t>EBI-2 - Subtotal</t>
  </si>
  <si>
    <t>EBI-3 - Subtotal</t>
  </si>
  <si>
    <t>Projeto executivo</t>
  </si>
  <si>
    <t>Subtotal</t>
  </si>
  <si>
    <t>Arquivo PDF</t>
  </si>
  <si>
    <t>Estações de Bombeamento - Etapa 2</t>
  </si>
  <si>
    <t>CAPEX EMPREENDEDOR (Fora da Concessão)</t>
  </si>
  <si>
    <t>Investimento público</t>
  </si>
  <si>
    <t>Subtotal Eixo Leste</t>
  </si>
  <si>
    <t>Ramais associados de responsabilidade federal</t>
  </si>
  <si>
    <t xml:space="preserve">Valor P0 </t>
  </si>
  <si>
    <t>Valor estimado (Dez/2023)</t>
  </si>
  <si>
    <t>Valor P0 (Fev/2014)</t>
  </si>
  <si>
    <t>Valor P0 (Out/2018)</t>
  </si>
  <si>
    <t>CAPEX PISF_BNDES_Grau de Maturidade (rev.03-10) - divisão de OGU.pdf</t>
  </si>
  <si>
    <t>Os itens 1 e 2 foram obtidos através do arquivo "CAPEX PISF_BNDES_Grau de Maturidade (rev.03-10) - divisão de OGU.pdf". Os itens 3 e 4 foram obtidos através do arquivo "2024 04 23_E-mail DPE - Considerações Tomo V".</t>
  </si>
  <si>
    <t>Obras de retificação da estrutura existente</t>
  </si>
  <si>
    <t>TOTAL</t>
  </si>
  <si>
    <t>Total</t>
  </si>
  <si>
    <t>1.1.2.4</t>
  </si>
  <si>
    <t>Obras remanescentes - Subtotal</t>
  </si>
  <si>
    <t>Valor P0 (Jul/2024)</t>
  </si>
  <si>
    <t>2. ORÇAMENTO REMANESCENTES_EIXO_NORTE_SEM DESONERAÇÃO.xlsx</t>
  </si>
  <si>
    <t>Caderno de Encargos - Remanescente Eixo Norte</t>
  </si>
  <si>
    <t>O MIDR contratou o Consórcio Engeconsult - Nova Engevix - Quanta para apoiar a elaboração de documentos técnicos necessários à concessão. Entre esses, destaca-se o Caderno de Encargos, cujo objetivo é fornecer uma base técnica para a execução de serviços de recuperação, reforço estrutural e manutenção das estruturas pertencentes ao Eixo Norte do PISF. A partir da planilha mencionada, foram determinados os valores P0 dos investimentos, bem como a data-base do orçamento.</t>
  </si>
  <si>
    <t>Edificação CCO e CRCA</t>
  </si>
  <si>
    <t>1.1.2.5</t>
  </si>
  <si>
    <t>1.1.2.6</t>
  </si>
  <si>
    <t>1.1.2.7</t>
  </si>
  <si>
    <t>1.1.2.8</t>
  </si>
  <si>
    <t>Obras remanescentes - Eixo Norte</t>
  </si>
  <si>
    <t>Interligação rede elétrica - Eixo Norte</t>
  </si>
  <si>
    <t>Obras remanescentes - Eixo Leste</t>
  </si>
  <si>
    <t>Dique Moxotó - Eixo Leste</t>
  </si>
  <si>
    <t>Retificação de cercamento - eixos Norte e Leste</t>
  </si>
  <si>
    <t>Investimento mediante reequilíbrio econômico-financeiro</t>
  </si>
  <si>
    <t>Telecom Trecho II - Eixo Norte</t>
  </si>
  <si>
    <t>1.2.2.2</t>
  </si>
  <si>
    <t>1.2.2.3</t>
  </si>
  <si>
    <t>1.2.2.4</t>
  </si>
  <si>
    <t>1.2.2.5</t>
  </si>
  <si>
    <t>Recuperação estrutural das EBI's 02 e 03</t>
  </si>
  <si>
    <t>Galeria Monteiro: Recuperação dos PV's da galeria</t>
  </si>
  <si>
    <t>Recuperação de Jati/CE</t>
  </si>
  <si>
    <t>Dique Negreiros - Eixo Norte</t>
  </si>
  <si>
    <t>Medidores de vazão no Rio Piranhas</t>
  </si>
  <si>
    <t>INSTALAÇÃO DO CANTEIRO</t>
  </si>
  <si>
    <t>MOBILIZAÇÃO E DESMOBILIZAÇÃO</t>
  </si>
  <si>
    <t>ADMINISTRAÇÃO LOCAL</t>
  </si>
  <si>
    <t>TERRAPLENAGEM</t>
  </si>
  <si>
    <t>DRENAGEM</t>
  </si>
  <si>
    <t>OBRAS DE ARTE CORRENTE</t>
  </si>
  <si>
    <t>PAVIMENTAÇÃO</t>
  </si>
  <si>
    <t>AQUISIÇÃO DE ASFALTO DILUÍDO DE PETRÓLEO (ADP) CM-30</t>
  </si>
  <si>
    <t>AQUISIÇÃO DE EMULSÃO ASFÁLTICA TIPO RR-2C</t>
  </si>
  <si>
    <t>TRANSPORTE DE ASFALTO DILUÍDO DE PETRÓLEO (ADP) CM-30</t>
  </si>
  <si>
    <t>TRANSPORTE DE EMULSÃO ASFÁLTICA TIPO RR-2C</t>
  </si>
  <si>
    <t>SINALIZAÇÃO</t>
  </si>
  <si>
    <t>OBRAS COMPLEMENTARES</t>
  </si>
  <si>
    <t>Valor P0 (Abr/2024)</t>
  </si>
  <si>
    <t>PASSAGEM MOLHADA</t>
  </si>
  <si>
    <t>EBV-4 - Subtotal</t>
  </si>
  <si>
    <t>EBV-5 E 6</t>
  </si>
  <si>
    <t>Acesso às estações de bombeamento dos eixos Norte e Leste - Subtotal</t>
  </si>
  <si>
    <t>COMPARATIVO ORÇAMENTÁRIO_EBIs e EBVs.xlsx</t>
  </si>
  <si>
    <t>Caderno_de_Encargos___Estradas_de_Acesso_as_Ebs</t>
  </si>
  <si>
    <t>CUSTO DIRETO DE OBRA</t>
  </si>
  <si>
    <t>RECONSTRUÇÃO DE DUAS OGIVAS DA ESTRUTURA DE CONTROLE NEGREIROS - WBS 1257</t>
  </si>
  <si>
    <t>RECUPERAÇÃO DOS CANAIS WBS 1214 E 1218</t>
  </si>
  <si>
    <t>TRATAMENTOS DE TALUDES DO VERTEDOURO DE MILAGRES</t>
  </si>
  <si>
    <t>TRATAMENTO DO TALUDE CN12 LD AO LONGO DO ACESSO À EBI-03 - TRECHO I</t>
  </si>
  <si>
    <t>ELETROMECANICO SALDO CONTRATUAL</t>
  </si>
  <si>
    <t>CASA DE COMANDO DA UHE DE JATI - TRECHO II - LOTE 05</t>
  </si>
  <si>
    <t>TRATAMENTO DOS TALUDES DO VERTEDOURO DE ATALHO  - TRECHO II - LOTE 05</t>
  </si>
  <si>
    <t>TRATAMENTO DOS TALUDES DE JUSANTE DA ESTRUTURA DE CONTROLE DE PORCOS - TRECHO II - LOTE 05</t>
  </si>
  <si>
    <t>SEGMENTO DE CANAL 1219 - RECONSTRUÇÃO DAS MURETAS NO TRECHO ENTRE AS ESTACAS 5172+0 A 5220+0</t>
  </si>
  <si>
    <t>REPARO DAS ESTRUTURAS CONFORME RELATÓRIO 1307-REL-1001-00-40-004-R01</t>
  </si>
  <si>
    <t>IMPERMEABILIZAÇÃO DOS AQUEDUTOS E BLOCOS DOS CONDUTOS DAS EBI</t>
  </si>
  <si>
    <t>TRATAMENTO DE TALUDE CN 04 TRECHO ENTRE AS ESTACAS 1195+0 A 1215+0 LD</t>
  </si>
  <si>
    <t>REFORÇO À FLUTUAÇÃO DA BACIA DE DISSIPAÇÃO - CCR NEGREIROS</t>
  </si>
  <si>
    <t>REPARO NO CANAL WBS 1206 - TRECHO ENTRE AS ESTACAS 769+0 A 840+0</t>
  </si>
  <si>
    <t>RECUPERAÇÃO DO CANAL WBS 1224 - TRECHO ENTRE AS ESTACAS 6644+0 A 6837+0</t>
  </si>
  <si>
    <t>TRATAMENTO DE TALUDES NO CANAL 1221 RDC – TRECHO ENTRE AS ESTACAS 6129 A 6137</t>
  </si>
  <si>
    <t>INSTALAÇÃO DE INSTRUMENTOS</t>
  </si>
  <si>
    <t>RECUPERAÇÃO CANAL WBS 1219</t>
  </si>
  <si>
    <t>Subtotal Parte Externa - Instalações</t>
  </si>
  <si>
    <t>PARTE EXTERNA - CIVIL</t>
  </si>
  <si>
    <t>TERRAPLENAGEM SEM IMPORTAÇÃO OU BOTA FORA EXTERNO</t>
  </si>
  <si>
    <t>H/CM</t>
  </si>
  <si>
    <t>PREPARO DA VIA SEM IMPORTAÇÃO</t>
  </si>
  <si>
    <t>M2</t>
  </si>
  <si>
    <t>VIA DE ACESSO ACABADA - CBUQ 4+3;B+SB 40 CM; COMP 95 % PN;PPN</t>
  </si>
  <si>
    <t>TENTOS SEPARADORES (MEIO-FIO)</t>
  </si>
  <si>
    <t>M</t>
  </si>
  <si>
    <t>CALÇADA - DESDE GUARITA</t>
  </si>
  <si>
    <t>COBERTURA SOBRE GUARITA</t>
  </si>
  <si>
    <t>GUARITA</t>
  </si>
  <si>
    <t>PORTÕES</t>
  </si>
  <si>
    <t>DECK</t>
  </si>
  <si>
    <t>Subtotal Parte Externa - Civil</t>
  </si>
  <si>
    <t>PARTE EXTERNA  - INSTALAÇÕES</t>
  </si>
  <si>
    <t>AGUA</t>
  </si>
  <si>
    <t>ALIMENTAÇÃO - ETA</t>
  </si>
  <si>
    <t>CJ</t>
  </si>
  <si>
    <t>IRRIGAÇÃO</t>
  </si>
  <si>
    <t>ESTAÇÃO DE TRATAMENTO DE ESGOTO 200 CONTRIBUINTES COM ALIMENTAÇÕES</t>
  </si>
  <si>
    <t>TELEFONIA ENTRADA E ALIMENTAÇÃO</t>
  </si>
  <si>
    <t>ELÉTRICA</t>
  </si>
  <si>
    <t>ENTRADA - SUBSTAÇÃO / ALIMENTAÇÃO GCB</t>
  </si>
  <si>
    <t>POSTEAMENTO COM ALIMENTAÇÃO</t>
  </si>
  <si>
    <t>UNID</t>
  </si>
  <si>
    <t xml:space="preserve">Sistema Elétrico </t>
  </si>
  <si>
    <t>cj</t>
  </si>
  <si>
    <t>EDIFÍCIO</t>
  </si>
  <si>
    <t>PARTE CONSTRUTIVA</t>
  </si>
  <si>
    <t>SISTEMA DE REFRIGERAÇÃO</t>
  </si>
  <si>
    <t>PLATAFORMA PARA PNE</t>
  </si>
  <si>
    <t>AUDITÓRIO POLTRONAS</t>
  </si>
  <si>
    <t>AUDITÓRIO ACUSTICA</t>
  </si>
  <si>
    <t>AUDITÓRIO  INCENDIO</t>
  </si>
  <si>
    <t>OUTROS MOBILIÁRIOS (BANCOS, BALCÕES, LOKER´S, ETC)</t>
  </si>
  <si>
    <t>DIVISÓRIAS REMOVÍVEIS</t>
  </si>
  <si>
    <t>SISTEMA DE CÉLULAS FOTOVOLTÁICAS + ESTRUTURA METÁLICA</t>
  </si>
  <si>
    <t xml:space="preserve">SISTEMA DE REFRIGERAÇÃO </t>
  </si>
  <si>
    <t>COMPLEMENTO LUMINOTÉCNICA (AUDITÓRIO + SALAS DE EXPOSIÇÃO)</t>
  </si>
  <si>
    <t>EQUIPAMENTOS DA SALA CONTROLE GERAL</t>
  </si>
  <si>
    <t>COMPLEMENTO DAS INSTALAÇÕES ELÉTRICAS, SPDA, DETECÇÃO, SOM AMBIENTE, CAPTAÇÃO DE ÁGUA DE CHUVA E ESGOTO A VÁCUO.</t>
  </si>
  <si>
    <t>SISTEMA CONTROLE - SEGURANÇA</t>
  </si>
  <si>
    <t>Subtotal Edifício</t>
  </si>
  <si>
    <t>Equipamentos para SDSC</t>
  </si>
  <si>
    <t>Equipamentos de rede de cabos ópticos (Telecom)</t>
  </si>
  <si>
    <t>Equipamentos de Transmissão óptica (Telecom)</t>
  </si>
  <si>
    <t>Equipamentos, Hardware, Software para subsistema de gerenciamanto</t>
  </si>
  <si>
    <t>Equipamentos sistema de CFTV</t>
  </si>
  <si>
    <t>Equipamentos para telefonia IP</t>
  </si>
  <si>
    <t>Equipamentos para sistema de Rádio</t>
  </si>
  <si>
    <t>Equipamentos retrofit sistema de Telecom e SDSC</t>
  </si>
  <si>
    <t>Sobressalentes</t>
  </si>
  <si>
    <t>Subtotal Fornecimento de materiais e equipamentos</t>
  </si>
  <si>
    <t>Montagem, instalação, configuração, testes equipamentos SDSC</t>
  </si>
  <si>
    <t>Montagem, instalação, configuração, testes dos equipamentos da rede de cabos ópticos (Telecom)</t>
  </si>
  <si>
    <t>Montagem, instalação, configuração, testes equipamentos Transmissão Óptica (Telecom)</t>
  </si>
  <si>
    <t>Montagem, instalação, configuração, testes equipamentos CFTV</t>
  </si>
  <si>
    <t>Montagem, instalação, configuração, testes equipamentos Telefonia IP</t>
  </si>
  <si>
    <t>Montagem, instalação, configuração, testes equipamentos Sistema de Rádio</t>
  </si>
  <si>
    <t>Montagem, instalação, configuração, testes Retrofit</t>
  </si>
  <si>
    <t>Instalação dos equipamentos elétricos Toshiba</t>
  </si>
  <si>
    <t>Colocação em operação, Operação assistida, Comissionamento e treinamento</t>
  </si>
  <si>
    <t xml:space="preserve">Fornecimento de Cabo optico de eltrica e instalação </t>
  </si>
  <si>
    <t>Subtotal Serviços e atividades correspondentes</t>
  </si>
  <si>
    <t>Projeto</t>
  </si>
  <si>
    <t>Projeto Executivo + as built (5%)</t>
  </si>
  <si>
    <t>Projeto Executivo, Equipamentos, Programação, Configuração SDSC, Telecom, Transmissão Óptica, CFTV, Telefonia IP, Sistema de Rádio</t>
  </si>
  <si>
    <t>Subtotal Projeto</t>
  </si>
  <si>
    <t>Custos indiretos</t>
  </si>
  <si>
    <t xml:space="preserve">Custo indiretos com construtora de médio porte </t>
  </si>
  <si>
    <t>7,64% indice adotado pelo TCU</t>
  </si>
  <si>
    <t>Subtotal Custos indiretos</t>
  </si>
  <si>
    <t xml:space="preserve">Custo total </t>
  </si>
  <si>
    <t>Total Abril/2024</t>
  </si>
  <si>
    <t>Orçamento Previsto.xlsx</t>
  </si>
  <si>
    <t>1379-CDE-0201-20-04-002-R02</t>
  </si>
  <si>
    <t>MOBILIZAÇÃO</t>
  </si>
  <si>
    <t>gl</t>
  </si>
  <si>
    <t>INSTALAÇÃO E MANUTENÇÃO DE CANTEIRO</t>
  </si>
  <si>
    <t>FORNECIMENTO DE MATERIAIS E EQUIPAMENTOS, EXECUÇÃO DE OBRAS CIVIS, MONTAGEM TESTES E COMISSIONAMENTO</t>
  </si>
  <si>
    <t>DESMOBILIZAÇÃO</t>
  </si>
  <si>
    <t>PROJETOS BÁSICO E EXECUTIVO</t>
  </si>
  <si>
    <t>FORNECIMENTO DE MATERIAIS E EQUIPAMENTOS</t>
  </si>
  <si>
    <t>TORRES E ABRIGOS</t>
  </si>
  <si>
    <t>ENLACES RÁDIO</t>
  </si>
  <si>
    <t>EQUIPAMENTOS DE CFTV E TELEFONIA</t>
  </si>
  <si>
    <t>CABEAMENTO ÓPTICO</t>
  </si>
  <si>
    <t>LINHA AC 13,8kV</t>
  </si>
  <si>
    <t>SOBRESSALENTES</t>
  </si>
  <si>
    <t>MONTAGEM E INSTALAÇÃO</t>
  </si>
  <si>
    <t>CIVIL (BASES)</t>
  </si>
  <si>
    <t>MONTAGEM ESTRUTURA METÁLICA AUTOPORTANTE DAS TORRES</t>
  </si>
  <si>
    <t>ABRIGO EQUIPAMENTOS</t>
  </si>
  <si>
    <t>ENLACES DE RÁDIO</t>
  </si>
  <si>
    <t>BASTIDORES 19</t>
  </si>
  <si>
    <t>SWITCH</t>
  </si>
  <si>
    <t>NOBREAK, TORRE, 2,00kVA/1,40kW COM BANCOS DE BATERIAS EXTERNOS</t>
  </si>
  <si>
    <t>CÂMERAS IP (CFTV)</t>
  </si>
  <si>
    <t>LINHA AC 13,8kV, INCLUSIVE POSTE E CABO ÓPTICO - JATI</t>
  </si>
  <si>
    <t>LINHA AC 13,8kV, INCLUSIVE POSTE - SOTERO</t>
  </si>
  <si>
    <t>CABO ÓPTICO AÉREO AUTO SUSTENTÁVEL</t>
  </si>
  <si>
    <t>POSTE DE CONCRETO</t>
  </si>
  <si>
    <t>CABO ÓPTICO EM DUTOS</t>
  </si>
  <si>
    <t>SERVIÇOS DE CONFIGURAÇÃO, TESTES, COMISSIONAMENTO E OPERAÇÃO ASSISTIDA</t>
  </si>
  <si>
    <t>RESUMO - TELECOM.xlsx e ORÇAMENTO TELECOM.xlsx</t>
  </si>
  <si>
    <t>1379-CDE-0010-65-08-001-R00 - Caderno de Encargos Telecom Trecho II</t>
  </si>
  <si>
    <t>Eixo Norte</t>
  </si>
  <si>
    <t>Banheiros</t>
  </si>
  <si>
    <t>Unid.</t>
  </si>
  <si>
    <t>Guaritas</t>
  </si>
  <si>
    <t>Canteiro</t>
  </si>
  <si>
    <t>Global</t>
  </si>
  <si>
    <t>ADM</t>
  </si>
  <si>
    <t>Valor P0 (Jan/2024)</t>
  </si>
  <si>
    <t>Subtotal obra civil</t>
  </si>
  <si>
    <t>Subtotal custos indiretos</t>
  </si>
  <si>
    <t>Eixo Leste</t>
  </si>
  <si>
    <t>ORÇAMENTO GERAL - NÃO DESONERADA.xlsx</t>
  </si>
  <si>
    <t>1379_CDE_0201_20_04_001_R02__Caderno_de_Encargos</t>
  </si>
  <si>
    <t>Materiais (Jul/2024)</t>
  </si>
  <si>
    <t>Serviços (Jul/2024)</t>
  </si>
  <si>
    <t>EC BOI  I</t>
  </si>
  <si>
    <t>EC PORCOS</t>
  </si>
  <si>
    <t>TUD PORCOS</t>
  </si>
  <si>
    <t>TUD ATALHO</t>
  </si>
  <si>
    <t>TUD E EC CAIÇARA</t>
  </si>
  <si>
    <t>TUD BOA VISTA</t>
  </si>
  <si>
    <t>TUD CUNCAS</t>
  </si>
  <si>
    <t>Custo total Interligação rede elétrica - Eixo Norte</t>
  </si>
  <si>
    <t>LigaçõesElétricas-Trecho II - Extensão de Rede.rev02_03_12_24_MT.xlsx</t>
  </si>
  <si>
    <t>Pontes e Passarelas</t>
  </si>
  <si>
    <t>EBVs</t>
  </si>
  <si>
    <t>INSTALAÇÃO DO CANTEIRO DE OBRAS</t>
  </si>
  <si>
    <t>CANAIS - OBRAS COMPLEMENTARES - LOTE 09</t>
  </si>
  <si>
    <t>WBS 2204 - SEGMENTO DE CANAL ENTRE A CAPTAÇÃO NO RESERVATÓRIO ITAPARICA E O FOREBAY DE MONTANTE DA EBV-1 (E00 ATÉ E104) - EXÉRCITO 5.660M</t>
  </si>
  <si>
    <t>WBS 2205 - SEGMENTO DE CANAL ENTRE O FOREBAY DE JUSANTE DA EBV-1 E O RESERVATÓRIO AREIAS (E324 A E660) - LOTE 9 - 6.620M</t>
  </si>
  <si>
    <t>WBS 2206 - SEGMENTO DE CANAL ENTRE O RESERVATÓRIO AREIAS E O FOREBAY DE MONTANTE DA EBV-2 (E788 A E857) - LOTE 9 - 1380M</t>
  </si>
  <si>
    <t>WBS 2207 - SEGMENTO DE CANAL ENTRE O FOREBAY DE JUSANTE DA EBV-2 E O RESERVATÓRIO BRAÚNAS (E885 A E 989) - LOTE 9 - 2.080M</t>
  </si>
  <si>
    <t>WBS 2208 - SEGMENTO DE CANAL ENTRE O RESERVATÓRIO BRAÚNAS E O RESERVATÓRIO MANDANTES (E1062 A E1628) - LOTE 9 - 11.320M</t>
  </si>
  <si>
    <t>WBS 2209 - SEGMENTO DE CANAL ENTRE O RESERVATÓRIO MANDANTES E O FOREBAY DE MONTANTE DA EBV-3 (E1705 A E1784) - LOTE 9 - 1.580M</t>
  </si>
  <si>
    <t>WBS 2210 - SEGMENTO DE CANAL ENTRE O FOREBAY DE JUSANTE DA EBV-3 E O RESERVATÓRIO SALGUEIRO (E1816 A E1884) - LOTE 9 - 1.360M</t>
  </si>
  <si>
    <t>WBS 2211 - SEGMENTO DE CANAL ENTRE O RESERVATÓRIO SALGUEIRO E O RESERVATÓRIO MÚQUEM (E1945 A E3461) - LOTE 9 - 30.320M</t>
  </si>
  <si>
    <t>CANAIS - OBRAS COMPLEMENTARES - LOTE 10</t>
  </si>
  <si>
    <t>WBS 2212 - SEGMENTO DE CANAL ENTRE RESERVATÓRIO MÚQUEM E AQUEDUTO JACARÉ - LOTE 10 - 9.933,29M</t>
  </si>
  <si>
    <t>WBS 2213 - SEGMENTO DE CANAL ENTRE O AQUEDUTO JACARÉ E O RESERVATÓRIO CACIMBA NOVA - LOTE 10 - 10.624,75M</t>
  </si>
  <si>
    <t>WBS 2214 - SEGMENTO DE CANAL ENTRE O RESERVATÓRIO CACIMBA NOVA E O FOREBAY DE MONTANTE DA EBV-4 - LOTE 10 - 864,98M</t>
  </si>
  <si>
    <t>WBS 2215 - SEGMENTO DE CANAL ENTRE O FOREBAY DE JUSANTE DA EBV4 E O RESERVATÓRIO BAGRES - LOTE 10 - 5.243,32M</t>
  </si>
  <si>
    <t>WBS 2216 - SEGMENTO DE CANAL ENTRE O RESERVATÓRIO BAGRES E O AQUEDUTO CAETITU - LOTE 10 - 10.485,03M</t>
  </si>
  <si>
    <t>WBS 2217 - SEGMENTO DE CANAL ENTRE O AQUEDUTO CAETITU E O RESERVATÓRIO COPITI - LOTE 10- 2.203,89M</t>
  </si>
  <si>
    <t>CANAIS - OBRAS COMPLEMENTARES - LOTE 11</t>
  </si>
  <si>
    <t>WBS 2218 - SEGMENTO DE CANAL ENTRE RESERVATÓRIO COPITI E AQUEDUTO BRANCO - LOTE 11 - 28.380M</t>
  </si>
  <si>
    <t>WBS 2219 - SEGMENTO DE CANAL ENTRE AQUEDUTO BRANCO E AQUEDUTO BARREIRO - LOTE 11 - 3.020M</t>
  </si>
  <si>
    <t>WBS 2220 - SEGMENTO DE CANAL ENTRE AQUEDUTO BARREIROS E RESERVATÓRIO MOXOTÓ - LOTE 11 - 6.390M</t>
  </si>
  <si>
    <t>WBS 2221 - SEGMENTO DE CANAL ENTRE RESERVATÓRIO MOXOTÓ E O FOREBAY DE MONTANTE DA EBV-5 - LOTE 11 - 3.090M</t>
  </si>
  <si>
    <t>WBS 2222 - SEGMENTO DE CANAL ENTRE O FOREBAY DE JUSANTE DA EBV-5 E RESERVATÓRIO BARREIROS - LOTE 11 - 2.500M</t>
  </si>
  <si>
    <t>CANAIS - OBRAS COMPLEMENTARES - LOTE 12</t>
  </si>
  <si>
    <t>WBS 2223 - SEGMENTO DE CANAL ENTRE RESERVATÓRIO BARREIROS E O FOREBAY DE MONTANTE DA EBV-6 - LOTE 12 - 760M</t>
  </si>
  <si>
    <t>WBS 2224 - SEGMENTO DE CANAL ENTRE O FOREBAY DE JUSANTE DA EBV-6 E O RESERVATÓRIO CAMPOS - LOTE 12 - 5.943M</t>
  </si>
  <si>
    <t>WBS 2225 - SEGMENTO DE CANAL ENTRE O RESERVATÓRIO CAMPOS E O RESERVATÓRIO BARRO BRANCO - LOTE 12 - 5.020M</t>
  </si>
  <si>
    <t>WBS 2226 - SEGMENTO DE CANAL ENTRE O RESERVATÓRIO BARRO BRANCO E O EMBOQUE DO TÚNEL ENG. GIANCARLO LINS CAVALCANTI - LOTE 12 - 9.700M</t>
  </si>
  <si>
    <t>WBS 2227 - GALERIA (E9809 ATÉ 10009) E SEGMENTO DE CANAL (E10009 ATÉ 10230) ENTRE O TÚNEL ENG. GIANCARLOS LINS CAVALCANTI E ADUTORA MONTEIRO-POÇÕES - LOTE 12 - 9.240M</t>
  </si>
  <si>
    <t>LOTE 9</t>
  </si>
  <si>
    <t>WBS 2506 - PONTE CANAL 2205 (E545+15,37) - LOTE 9 (UTM 572478L,9034214N)</t>
  </si>
  <si>
    <t>WBS 2507 - PONTE CANAL 2208 (E1306+8,27) - LOTE 9 (UTM 583694L,9041852L)</t>
  </si>
  <si>
    <t>WBS 2508 - PONTE CANAL 2209 (E1596+5,31) - LOTE 9 (UTM 588177L,9041055N)</t>
  </si>
  <si>
    <t>WBS 2509 - PONTE CANAL 2210 (E1830) - LOTE 9 (UTM 592001L,9043218N)</t>
  </si>
  <si>
    <t>WBS 2510 - PONTE CANAL 2211 (E2362) - LOTE 9 (UTM 597499L,9049954N)</t>
  </si>
  <si>
    <t>WBS 2511 - PONTE CANAL 2211 (E2721+1,41) - LOTE 9 (UTM 603108L,9052690N)</t>
  </si>
  <si>
    <t>WBS 2512 - Ponte PE-360 (Estaca 2.929+13,53)</t>
  </si>
  <si>
    <t>WBS 2513 - PONTE CANAL 2211 (E3254+18,52) - LOTE 9 (UTM 611023L,9057386N)</t>
  </si>
  <si>
    <t>WBS 2535 - PONTE CANAL 2208 (E1455) - LOTE 9 (UTM 585666L,9040430N)</t>
  </si>
  <si>
    <t>WBS 2555 - PASSARELA CANAL 2208 (E1132+10) - LOTE 9 (UTM 580584L,9040521N)</t>
  </si>
  <si>
    <t>LOTE 10</t>
  </si>
  <si>
    <t>WBS 2514 - PONTE CANAL 2212 (E3696) - LOTE 10 (UTM 617349L,9061059N)</t>
  </si>
  <si>
    <t>WBS 2515 - PONTE CANAL 2212 (E3980) - LOTE 10 (UTM 620023L,9064280N)</t>
  </si>
  <si>
    <t>WBS 2516 - PONTE CANAL 2213 (E4534+15,57) - LOTE 10 (UTM 623724L,9072942N)</t>
  </si>
  <si>
    <t>WBS 2517 - PONTE CANAL 2214 (E4787) - LOTE 10 (UTM 626729L,9076002N)</t>
  </si>
  <si>
    <t>WBS 2518 - PONTE CANAL 2216 (E5725+10) - LOTE 10 (UTM 63881L,9086523N)</t>
  </si>
  <si>
    <t>WBS 2532 - PONTE CANAL 2218 (E7360) - LOTE 10 (UTM 662648L,9097838N)</t>
  </si>
  <si>
    <t>WBS 2536 - PONTE CANAL 2215 (E 5012) - LOTE 10</t>
  </si>
  <si>
    <t>WBS 2559 - PASSARELA CANAL 2213 (E4165+4) - LOTE 10 (UTM 620385L,9066971N)</t>
  </si>
  <si>
    <t>WBS 2560 - PASSARELA CANAL 2213 (E4362) - LOTE 10 (UTM 621682L,9070181N)</t>
  </si>
  <si>
    <t>WBS 2561 - PASSARELA CANAL 2215 (E5098+14) - LOTE 10 (UTM 631959L,9078146N)</t>
  </si>
  <si>
    <t>WBS 2563 - PASSARELA CANAL 2216 (E5617+6) - LOTE 10 (UTM 638621L,9084430N)</t>
  </si>
  <si>
    <t>LOTE 11</t>
  </si>
  <si>
    <t>WBS 2519 - PONTE CANAL 2218 (E6000) - LOTE 11 (UTM 643937L,9088105N)</t>
  </si>
  <si>
    <t>WBS 2520 - PONTE CANAL 2218 (E6382) - LOTE 11 (UTM 650780L,9090508N)</t>
  </si>
  <si>
    <t>WBS 2521 - PONTE CANAL 2218 (E6677) - LOTE 11 (UTM 651689L,9094691N)</t>
  </si>
  <si>
    <t>WBS 2522 - PONTE CANAL 2218 (E6854) - LOTE 11 (UTM 653469L,9097331N)</t>
  </si>
  <si>
    <t>WBS 2523 - PONTE CANAL 2220 SOBRE A BR-232 (E7677+18,10) - LOTE 11 (UTM 668028L,9100339N)</t>
  </si>
  <si>
    <t>WBS 2524 - PONTE CANAL 2220 (E7831+4) - LOTE 11 (UTM 670670L,9101288N)</t>
  </si>
  <si>
    <t>WBS 2525 - PONTE CANAL 2221 (E8034) - LOTE 11 (UTM 674094L,9102723N)</t>
  </si>
  <si>
    <t>WBS 2570 - PASSARELA CANAL 2218 (E6567) - LOTE 11 (UTM 650983L,9092907N)</t>
  </si>
  <si>
    <t>WBS 2572 - PASSARELA CANAL 2220 (E7616) - LOTE 11 (UTM 666922L, 9099764N)</t>
  </si>
  <si>
    <t>WBS 2573 - PASSARELA CANAL 2220 (E7752) - LOTE 11 (UTM 668791L,9100929N)</t>
  </si>
  <si>
    <t>LOTE 12</t>
  </si>
  <si>
    <t>WBS 2526 - PONTE CANAL 2223 SOBRE A PE-280 (E8437+6,39)</t>
  </si>
  <si>
    <t>WBS 2527 - PONTE CANAL 2225 (E9037) - LOTE 12</t>
  </si>
  <si>
    <t>WBS 2528 - PONTE CANAL 2226 (E9237)</t>
  </si>
  <si>
    <t>WBS 2529 - PONTE CANAL 2224 (E8755) - LOTE 12</t>
  </si>
  <si>
    <t>WBS 2530 - PONTE CANAL 2227 (E10105) - LOTE 12</t>
  </si>
  <si>
    <t>WBS 2531 - PONTE CANAL 2224 (E8755) - LOTE 12</t>
  </si>
  <si>
    <t>WBS 2533 - PONTE CANAL 2225 (E 8887) - LOTE 12</t>
  </si>
  <si>
    <t>WBS 2534 - PONTE CANAL 2227 (E 10.040) - LOTE 12</t>
  </si>
  <si>
    <t>WBS 2575 - PASSARELA CANAL 2225 (E8978) - LOTE 12</t>
  </si>
  <si>
    <t>WBS 2576 - PASSARELA CANAL 2225 (E9097) - LOTE 12</t>
  </si>
  <si>
    <t>WBS 2577 - PASSARELA CANAL 2226 (E9450+17) - LOTE 12</t>
  </si>
  <si>
    <t>WBS 2580 - PASSARELA CANAL 2226 (E 9573) - LOTE 12</t>
  </si>
  <si>
    <t>WBS 2304 - AQUEDUTO SOBRE A BR 316 (E317 A E324) - 140M (UTM 569947L - 9030884N)</t>
  </si>
  <si>
    <t>WBS 2305 - AQUEDUTO JACARÉ - 176,80M INCLUSIVE TRANSIÇÕES</t>
  </si>
  <si>
    <t>WBS 2306 - AQUEDUTO CAETITU - 160M INCLUSIVE TRANSIÇÕES</t>
  </si>
  <si>
    <t>WBS 2307 - AQUEDUTO BRANCO - 180M INCLUSIVE TRANSIÇÕES</t>
  </si>
  <si>
    <t>WBS 2308 - AQUEDUTO BARREIROS - 240M INCLUSIVE TRANSIÇÕES</t>
  </si>
  <si>
    <t>Reservatórios, TUDs e Ecs</t>
  </si>
  <si>
    <t>RESERVATÓRIOS</t>
  </si>
  <si>
    <t>WBS 2104 - RESERVATÓRIO AREIAS-PE (E788) (UTM 574800L,9035900N)</t>
  </si>
  <si>
    <t>WBS 2105 - RESERVATÓRIO E DIQUE BRAÚNAS-PE (E989 A E1059) (UTM 578780L,9038350N)</t>
  </si>
  <si>
    <t>WBS 2106 - RESERVATÓRIO MANDANTES-PE (E1624 A E1723) (UTM 588600L,9041250N)</t>
  </si>
  <si>
    <t>WBS 2107 - RESERVATÓRIO SALGUEIRO (E1884 A E1943) - (UTM 593540L,9045080N)</t>
  </si>
  <si>
    <t>WBS 2154 - TUD DE AREIAS</t>
  </si>
  <si>
    <t>WBS 2155 - TUD DE BRAÚNAS</t>
  </si>
  <si>
    <t>WBS 2156 - TUD DE MANDANTES</t>
  </si>
  <si>
    <t>WBS 2157 - TUD DE SALGUEIRO</t>
  </si>
  <si>
    <t>WBS 2255 - EC RESERVATÓRIO AREIAS</t>
  </si>
  <si>
    <t>WBS 2256 - EC RESERVATÓRIO BRAÚNAS</t>
  </si>
  <si>
    <t>WBS 2257 - EC RESERVATÓRIO SALGUEIRO</t>
  </si>
  <si>
    <t>WBS 2108 - RESERVATÓRIO MUQUÉM-PE (E3461) (UTM 614700L,9058700N)</t>
  </si>
  <si>
    <t>WBS 2109 - RESERVATÓRIO CACIMBA NOVA-PE (UTM 623830L,9073530N)</t>
  </si>
  <si>
    <t>WBS 2110 - RESERVATÓRIO E DIQUE BAGRES-PE (UTM 632380L,9078100N)</t>
  </si>
  <si>
    <t>WBS 2111 - RESERVATÓRIO COPITI-PE (UTM 641360L,9087190N)</t>
  </si>
  <si>
    <t>WBS 2158 - TUD DE MUQUÉM</t>
  </si>
  <si>
    <t>WBS 2159 - TUD DE CACIMBA NOVA</t>
  </si>
  <si>
    <t>WBS 2160 - TUD DE BAGRES</t>
  </si>
  <si>
    <t>WBS 2161 - TUD DE COPITI</t>
  </si>
  <si>
    <t>WBS 2258 - EC RESERVATÓRIO MUQUÉM</t>
  </si>
  <si>
    <t>WBS 2259 - EC RESERVATÓRIO BAGRES</t>
  </si>
  <si>
    <t>WBS 2260 - EC RESERVATÓRIO COPITI</t>
  </si>
  <si>
    <t>WBS 2112 - RESERVATÓRIO MOXOTÓ</t>
  </si>
  <si>
    <t>WBS 2162 - TUD DE MOXOTÓ</t>
  </si>
  <si>
    <t>WBS 2113 - RESERVATÓRIO BARREIROS</t>
  </si>
  <si>
    <t>WBS 2114 - RESERVATÓRIO CAMPOS</t>
  </si>
  <si>
    <t>WBS 2115 - RESERVATÓRIO BARRO BRANCO</t>
  </si>
  <si>
    <t>WBS 2163 - TUD DE BARREIROS</t>
  </si>
  <si>
    <t>WBS 2164 - TUD DE CAMPOS</t>
  </si>
  <si>
    <t>WBS 2165 - TUD DE BARRO BRANCO</t>
  </si>
  <si>
    <t>WBS 2261 - EC BARREIROS</t>
  </si>
  <si>
    <t>WBS 2262 - EC CAMPOS</t>
  </si>
  <si>
    <t>WBS 2263 - EC BARRO BRANCO</t>
  </si>
  <si>
    <t>WBS 2264 - EC ADUTORA MONTEIRO</t>
  </si>
  <si>
    <t>WBS 2265 - EC RAMAL DO AGRESTE</t>
  </si>
  <si>
    <t>WBS 2813 - SUBESTAÇÃO SE E1</t>
  </si>
  <si>
    <t>WBS 2814 - SUBESTAÇÃO SE E2</t>
  </si>
  <si>
    <t>WBS 2815 - SUBESTAÇÃO SE E3</t>
  </si>
  <si>
    <t>WBS 2816 - SUBESTAÇÃO SE E4</t>
  </si>
  <si>
    <t>WBS 2817 - SUBESTAÇÃO SE E5</t>
  </si>
  <si>
    <t>WBS 2819 - SUBESTAÇÃO SE E6</t>
  </si>
  <si>
    <t>LINHA DE DISTRIBUIÇÃO</t>
  </si>
  <si>
    <t>WBS 2830- LINHA DE DISTRIBUIÇÃO DO TRECHO V- EIXO NORTE</t>
  </si>
  <si>
    <t>OBRAS REMANESCENTES DA EBV-01</t>
  </si>
  <si>
    <t>OBRAS REMANESCENTES DA EBV-02</t>
  </si>
  <si>
    <t>OBRAS REMANESCENTES DA EBV-03</t>
  </si>
  <si>
    <t>OBRAS REMANESCENTES DA EBV-04</t>
  </si>
  <si>
    <t>OBRAS REMANESCENTES DA EBV-05</t>
  </si>
  <si>
    <t>OBRAS REMANESCENTES DA EBV-06</t>
  </si>
  <si>
    <t>Subtotal canais</t>
  </si>
  <si>
    <t>Subtotal aquedutos</t>
  </si>
  <si>
    <t>Total Jul/2024</t>
  </si>
  <si>
    <t>TOMADAS DE ÁGUA DE USO DIFUSO</t>
  </si>
  <si>
    <t>ESTRUTURAS DE CONTROLE</t>
  </si>
  <si>
    <t>SUBESTAÇÕES ELÉTRICAS</t>
  </si>
  <si>
    <t>Subtotal Reservatórios, TUDs e Ecs</t>
  </si>
  <si>
    <t>CUSTO DIRETO - OBRAS</t>
  </si>
  <si>
    <t>II. Orçamento Remanescentes do Eixo Leste_Canais_Sem Desoneração.xlsx, 1. ORÇAMENTO PONTES E PASSARELAS_SEM DESONERAÇÃO.xlsx, 1. COMPARATIVO ORÇAMENTÁRIO - AQUEDUTOS LESTE.xlsx, ANEXO A2 - ORÇAMENTO REMANESCENTES_EIXO_LESTE_SEM DESONERAÇÃO.xlsx e ANEXO A2 - Orçamento Remanescentes Eixo Leste EBV - Sem Desoneração.xlsx</t>
  </si>
  <si>
    <t>I___1379_CDE_2201_20_00_001_R00___Caderno_de_Encargos___Canais.pdf, 1379_CDE_5501_20_00_001_R00___Caderno_de_Encargos___Pontes_e_Passarelas.pdf, 1379_CDE_2301_20_00_001_R00___Caderno_de_Encargos___Aquedutos.pdf, 1379-CDE-2100-00-00-001-R01.pdf, 1379_CDE_2600_00_00_001___Caderno_de_Encargos___Remanescentes_das_EBVs.pdf</t>
  </si>
  <si>
    <t>ESTUDOS E PROJETOS</t>
  </si>
  <si>
    <t>PROTEÇÃO DOS TALUDES</t>
  </si>
  <si>
    <t>REVESTIMENTO DA CRISTA</t>
  </si>
  <si>
    <t>2. ORÇAMENTO COMPLETO DIQUE MOXOTÓ - SEM DESONERAÇÃO.xlsx</t>
  </si>
  <si>
    <t>1379_CDE_2221_20_04_001_R02___Caderno_de_Encargos___Dique_Moxoto.pdf</t>
  </si>
  <si>
    <t>Cerca com 5 fios de arame farpado e mourão de concreto de seção quadrada de 10 cm a cada 2,5 m e esticador de 15 cm a cada 100 m - areia e brita comerciais</t>
  </si>
  <si>
    <t>Recomposição parcial de cerca com mourão de concreto existente - arame de 5 fios</t>
  </si>
  <si>
    <t>Recomposição parcial de cerca com mourão de concreto seção quadrada (Padrão PISF) - mourão - areia e brita comerciais</t>
  </si>
  <si>
    <t>Subtotal Eixo Norte</t>
  </si>
  <si>
    <t>Sistema de Apodio a Tomada de Decisão - SAD</t>
  </si>
  <si>
    <t>ADMINISTRAÇÃO LOCAL/MANUTENÇÃO DE CANTEIRO/MOB E DESMOB</t>
  </si>
  <si>
    <t>PROJETOS</t>
  </si>
  <si>
    <t>FORNECIMENTOS DE EQUIPAMENTOS E SISTEMAS (MOTOBOMBAS, VÁLVULAS, CABOS, ETC)</t>
  </si>
  <si>
    <t>OBRAS CIVIS</t>
  </si>
  <si>
    <t>TESTES E COMISSIONAMENTOS</t>
  </si>
  <si>
    <t>SUBESTAÇÕES</t>
  </si>
  <si>
    <t>SE N1</t>
  </si>
  <si>
    <t>PROJETO BÁSICO E EXECUTIVO</t>
  </si>
  <si>
    <t>FORNECIMENTO ESTRUTURAS METÁLICAS</t>
  </si>
  <si>
    <t>FORNECIMENTO DE EQUIPAMENTOS E SISTEMAS (TRANSFORMADORES, REATORES, SPCS)</t>
  </si>
  <si>
    <t>SERVIÇOS</t>
  </si>
  <si>
    <t>TESTES E COMISSIONAMENTO</t>
  </si>
  <si>
    <t>SE N2</t>
  </si>
  <si>
    <t>SE N3</t>
  </si>
  <si>
    <t>FORNECIMENTO DE EQUIPAMENTOS E SISTEMAS</t>
  </si>
  <si>
    <t>MATERIAIS (CABOS, SOBRESSALENTES)</t>
  </si>
  <si>
    <t>MATERIAIS</t>
  </si>
  <si>
    <t>E-mail</t>
  </si>
  <si>
    <t>Valor orçado (Jul/2024)</t>
  </si>
  <si>
    <t>Valor orçado (Abr/2024)</t>
  </si>
  <si>
    <t>Por meio de e-mail, o MIDR informou a data base e os valores estimados para as obras de retificação da estrutura existente</t>
  </si>
  <si>
    <t>1290-ORC-0501-20-04-001-R02.pdf e 1290-ORC-0501-20-04-002-R02.pdf</t>
  </si>
  <si>
    <t>Por meio das planilhas orçamentárias do projeto executivo, foi obtido o valor de implantação e a data base da implantação</t>
  </si>
  <si>
    <t>Subtotal Obras remanescentes - Eixo Leste</t>
  </si>
  <si>
    <t>Por meio de e-mail, o MIDR informou a data base e os valores estimados para ampliação da capacidade de bombeamento de 25 para 50%, previsto no PAC.</t>
  </si>
  <si>
    <t>Orçamento de Implantação e Recomposição de Cercas do Eixo Norte e Leste_Rev00.xlsx</t>
  </si>
  <si>
    <t>1379_CDE_0201_20_04_003_R00___CADERNO_DE_ENCARGOS___CERCAS_REMANESCENTES_EIXOS_LESTE_E_NORTE.pdf</t>
  </si>
  <si>
    <t>1.4</t>
  </si>
  <si>
    <t>Valor ajustado (Jul/2023) - INCC</t>
  </si>
  <si>
    <t>Valor ajustado (Jul/2023) - IGPM</t>
  </si>
  <si>
    <t>FORNECIMENTO DE MATERIAIS E EQUIPAMENTOS (CCO)</t>
  </si>
  <si>
    <t>SERVIÇOS E ATIVIDADES CORRESPONDENTES (CCO)</t>
  </si>
  <si>
    <t>EC BOA VISTA</t>
  </si>
  <si>
    <t>Subtotal Pontes e Passarelas</t>
  </si>
  <si>
    <t>ETAPA 1 - 2 anos</t>
  </si>
  <si>
    <t>Estimativa de custos (dez/2024)</t>
  </si>
  <si>
    <t>Desenvolvimento</t>
  </si>
  <si>
    <t>Implantação e calibragem</t>
  </si>
  <si>
    <t>Equipamento e Software</t>
  </si>
  <si>
    <t>Consórcio Modelador</t>
  </si>
  <si>
    <t>O orçamento do SAD foi elaborado pelo Consórcio Modelador com base nas diretrizes estabelecidas pelo PODER CONCEDENTE</t>
  </si>
  <si>
    <t>Sistema de Apoio a Tomada de Decisão - SAD</t>
  </si>
  <si>
    <t>Acesso às estações de bombeamento do eixo Norte</t>
  </si>
  <si>
    <t>Acesso às estações de bombeamento do eixo Norte - Subtotal</t>
  </si>
  <si>
    <t>Acesso às estações de bombeamento do eixo Leste</t>
  </si>
  <si>
    <t>EBV-5 e 6 - Subtotal</t>
  </si>
  <si>
    <t>Guaritas e sanitários - Eixo Leste</t>
  </si>
  <si>
    <t>Custo total Guaritas e sanitários - Eixo Leste</t>
  </si>
  <si>
    <t>Custo total Guaritas e sanitários - Eixo Norte</t>
  </si>
  <si>
    <t>Guaritas e sanitários - Eixo Norte</t>
  </si>
  <si>
    <t>Retificação de cercamento - eixo Leste</t>
  </si>
  <si>
    <t>Retificação de cercamento - eixo Norte</t>
  </si>
  <si>
    <t>1.4.1</t>
  </si>
  <si>
    <t>Trecho VIII (Ramal do Piancó)</t>
  </si>
  <si>
    <t>MOBILIARIO DE COPA E CAFÉ</t>
  </si>
  <si>
    <t>MOBILIARIO CCO OPERAÇÃO</t>
  </si>
  <si>
    <t>MOBILIARIO CRCA OPERAÇÃO</t>
  </si>
  <si>
    <t>MOBILIARIO MIDR</t>
  </si>
  <si>
    <t>MOBILIARIO EXTERNO CCO/CRCA</t>
  </si>
  <si>
    <t xml:space="preserve">NOTEBOOK CCO OPERAÇÃO </t>
  </si>
  <si>
    <t xml:space="preserve">NOTEBOOK CRCA OPERAÇÃO </t>
  </si>
  <si>
    <t xml:space="preserve">NOTEBOOK MIDR OPERAÇÃO </t>
  </si>
  <si>
    <t>NOTEBOOK EXTERNO CCO/CRCA</t>
  </si>
  <si>
    <t>FORNECIMENTO DE VEÍCULOS</t>
  </si>
  <si>
    <t>Picape 4x4 CGAP</t>
  </si>
  <si>
    <t>Picape 4x4 CGOF</t>
  </si>
  <si>
    <t>Subtotal Veículos</t>
  </si>
  <si>
    <r>
      <rPr>
        <b/>
        <sz val="10"/>
        <color theme="1"/>
        <rFont val="Futura Lt BT"/>
        <family val="2"/>
      </rPr>
      <t>Fases</t>
    </r>
    <r>
      <rPr>
        <sz val="10"/>
        <color theme="1"/>
        <rFont val="Futura Lt BT"/>
        <family val="2"/>
      </rPr>
      <t xml:space="preserve"> representam envelhecimento previsível da infraestrutura ao longo do período de estudo</t>
    </r>
  </si>
  <si>
    <r>
      <rPr>
        <b/>
        <sz val="10"/>
        <color theme="1"/>
        <rFont val="Futura Lt BT"/>
        <family val="2"/>
      </rPr>
      <t xml:space="preserve">Etapas </t>
    </r>
    <r>
      <rPr>
        <sz val="10"/>
        <color theme="1"/>
        <rFont val="Futura Lt BT"/>
        <family val="2"/>
      </rPr>
      <t>representam patamares de evolução de capacidade da infraestrutura ao longo do período de estudo</t>
    </r>
  </si>
  <si>
    <r>
      <rPr>
        <b/>
        <sz val="10"/>
        <color theme="1"/>
        <rFont val="Futura Lt BT"/>
        <family val="2"/>
      </rPr>
      <t xml:space="preserve">Cenários </t>
    </r>
    <r>
      <rPr>
        <sz val="10"/>
        <color theme="1"/>
        <rFont val="Futura Lt BT"/>
        <family val="2"/>
      </rPr>
      <t>representam combinações de etapas de capacidade com demandas a atender ao longo do período de estudo</t>
    </r>
  </si>
  <si>
    <t>"Valor orçamento Duplicação Eixo Norte" de 2/9/24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</si>
</sst>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R$&quot;\ #,##0;[Red]\-&quot;R$&quot;\ #,##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_ ;[Red]\-0\ 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#0.000"/>
    <numFmt numFmtId="168" formatCode="_-&quot;R$&quot;* #,##0.00_-;\-&quot;R$&quot;* #,##0.00_-;_-&quot;R$&quot;* &quot;-&quot;??_-;_-@_-"/>
    <numFmt numFmtId="169" formatCode="_-&quot;R$&quot;\ * #,##0_-;\-&quot;R$&quot;\ * #,##0_-;_-&quot;R$&quot;\ * &quot;-&quot;??_-;_-@_-"/>
    <numFmt numFmtId="170" formatCode="_-[$R$-416]\ * #,##0_-;\-[$R$-416]\ * #,##0_-;_-[$R$-416]\ * &quot;-&quot;??_-;_-@_-"/>
    <numFmt numFmtId="171" formatCode="mmmm/yyyy"/>
  </numFmts>
  <fonts count="58">
    <font>
      <sz val="11"/>
      <color theme="1"/>
      <name val="Calibri"/>
      <family val="2"/>
      <scheme val="minor"/>
    </font>
    <font>
      <sz val="10"/>
      <name val="Futura Lt BT"/>
      <family val="2"/>
    </font>
    <font>
      <sz val="10"/>
      <color theme="1"/>
      <name val="Futura Lt BT"/>
      <family val="2"/>
    </font>
    <font>
      <b/>
      <sz val="10"/>
      <name val="Futura Lt BT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Futura Lt BT"/>
      <family val="2"/>
    </font>
    <font>
      <sz val="10"/>
      <color rgb="FF000000"/>
      <name val="Arial"/>
      <family val="2"/>
    </font>
    <font>
      <b/>
      <sz val="10"/>
      <color theme="1"/>
      <name val="Futura Lt BT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color theme="6" tint="-0.249977111117893"/>
      <name val="Futura Lt BT"/>
      <family val="2"/>
    </font>
    <font>
      <sz val="8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0"/>
      <color theme="4" tint="-0.249977111117893"/>
      <name val="Futura Lt BT"/>
      <family val="2"/>
    </font>
    <font>
      <sz val="10"/>
      <color theme="4" tint="-0.249977111117893"/>
      <name val="Futura Lt BT"/>
      <family val="2"/>
    </font>
    <font>
      <sz val="9"/>
      <color theme="1"/>
      <name val="Futura Lt BT"/>
      <family val="2"/>
    </font>
    <font>
      <b/>
      <sz val="9"/>
      <color theme="0"/>
      <name val="Futura Lt BT"/>
      <family val="2"/>
    </font>
    <font>
      <b/>
      <sz val="9"/>
      <color theme="1"/>
      <name val="Futura Lt BT"/>
      <family val="2"/>
    </font>
    <font>
      <sz val="8"/>
      <color theme="0" tint="-0.499984740745262"/>
      <name val="Futura Lt BT"/>
      <family val="2"/>
    </font>
    <font>
      <b/>
      <sz val="10"/>
      <color theme="6" tint="0.79998168889431442"/>
      <name val="Futura Lt BT"/>
      <family val="2"/>
    </font>
    <font>
      <sz val="8"/>
      <color theme="0"/>
      <name val="Futura Lt BT"/>
      <family val="2"/>
    </font>
    <font>
      <b/>
      <sz val="10"/>
      <color theme="3"/>
      <name val="Futura Lt BT"/>
      <family val="2"/>
    </font>
    <font>
      <b/>
      <sz val="10"/>
      <color theme="4" tint="0.79998168889431442"/>
      <name val="Futura Lt BT"/>
      <family val="2"/>
    </font>
    <font>
      <sz val="10"/>
      <color theme="3"/>
      <name val="Futura Lt BT"/>
      <family val="2"/>
    </font>
    <font>
      <sz val="9"/>
      <color theme="7" tint="-0.499984740745262"/>
      <name val="Futura Lt BT"/>
      <family val="2"/>
    </font>
    <font>
      <sz val="9"/>
      <color theme="7" tint="0.79998168889431442"/>
      <name val="Futura Lt BT"/>
      <family val="2"/>
    </font>
    <font>
      <sz val="9"/>
      <color theme="0" tint="-0.499984740745262"/>
      <name val="Futura Lt BT"/>
      <family val="2"/>
    </font>
    <font>
      <sz val="9"/>
      <color theme="4"/>
      <name val="Futura Lt BT"/>
      <family val="2"/>
    </font>
    <font>
      <b/>
      <sz val="9"/>
      <color theme="0" tint="-0.499984740745262"/>
      <name val="Futura Lt BT"/>
      <family val="2"/>
    </font>
    <font>
      <b/>
      <i/>
      <sz val="9"/>
      <color theme="1"/>
      <name val="Futura Lt BT"/>
      <family val="2"/>
    </font>
    <font>
      <b/>
      <i/>
      <sz val="9"/>
      <color theme="0" tint="-0.499984740745262"/>
      <name val="Futura Lt BT"/>
      <family val="2"/>
    </font>
    <font>
      <i/>
      <sz val="9"/>
      <color theme="4"/>
      <name val="Futura Lt BT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Futura Lt BT"/>
      <family val="2"/>
    </font>
    <font>
      <i/>
      <sz val="9"/>
      <color theme="0" tint="-0.499984740745262"/>
      <name val="Futura Lt BT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1"/>
      <name val="Futura Lt BT"/>
      <family val="2"/>
    </font>
    <font>
      <sz val="10"/>
      <name val="Arial"/>
      <family val="2"/>
    </font>
    <font>
      <sz val="9"/>
      <name val="Times New Roma"/>
    </font>
    <font>
      <sz val="8"/>
      <color rgb="FF0070C0"/>
      <name val="Futura Lt BT"/>
      <family val="2"/>
    </font>
    <font>
      <sz val="9"/>
      <color theme="1" tint="0.249977111117893"/>
      <name val="Futura Lt BT"/>
      <family val="2"/>
    </font>
    <font>
      <b/>
      <sz val="9"/>
      <color theme="1" tint="0.249977111117893"/>
      <name val="Futura Lt BT"/>
      <family val="2"/>
    </font>
    <font>
      <i/>
      <sz val="9"/>
      <color theme="1" tint="0.249977111117893"/>
      <name val="Futura Lt BT"/>
      <family val="2"/>
    </font>
    <font>
      <u/>
      <sz val="11"/>
      <color theme="10"/>
      <name val="Calibri"/>
      <family val="2"/>
      <scheme val="minor"/>
    </font>
    <font>
      <b/>
      <sz val="9"/>
      <name val="Futura Lt BT"/>
      <family val="2"/>
    </font>
    <font>
      <sz val="14"/>
      <color theme="0"/>
      <name val="Futura Lt BT"/>
      <family val="2"/>
    </font>
    <font>
      <b/>
      <sz val="14"/>
      <color theme="0"/>
      <name val="Futura Lt BT"/>
      <family val="2"/>
    </font>
    <font>
      <b/>
      <sz val="9"/>
      <color rgb="FFFF0000"/>
      <name val="Futura Lt BT"/>
      <family val="2"/>
    </font>
    <font>
      <sz val="9"/>
      <color rgb="FFFF0000"/>
      <name val="Futura Lt BT"/>
      <family val="2"/>
    </font>
    <font>
      <i/>
      <sz val="9"/>
      <name val="Futura Lt BT"/>
      <family val="2"/>
    </font>
    <font>
      <sz val="12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5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24994659260841701"/>
      </top>
      <bottom/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/>
      <bottom style="thin">
        <color theme="0" tint="-0.3499862666707357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14999847407452621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14999847407452621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1499984740745262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14999847407452621"/>
      </top>
      <bottom/>
      <diagonal/>
    </border>
    <border>
      <left style="thin">
        <color theme="0" tint="-0.34998626667073579"/>
      </left>
      <right style="medium">
        <color indexed="64"/>
      </right>
      <top style="thin">
        <color theme="0" tint="-0.14999847407452621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35">
    <xf numFmtId="0" fontId="0" fillId="0" borderId="0"/>
    <xf numFmtId="0" fontId="4" fillId="0" borderId="0"/>
    <xf numFmtId="44" fontId="7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9" fillId="0" borderId="0"/>
    <xf numFmtId="0" fontId="5" fillId="0" borderId="0"/>
    <xf numFmtId="0" fontId="9" fillId="0" borderId="0"/>
    <xf numFmtId="0" fontId="5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3" fillId="0" borderId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8" fontId="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4" fillId="0" borderId="0"/>
    <xf numFmtId="0" fontId="50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62">
    <xf numFmtId="0" fontId="0" fillId="0" borderId="0" xfId="0"/>
    <xf numFmtId="0" fontId="10" fillId="0" borderId="0" xfId="0" applyFont="1" applyAlignment="1">
      <alignment horizontal="center" vertical="center"/>
    </xf>
    <xf numFmtId="164" fontId="3" fillId="3" borderId="2" xfId="1" applyNumberFormat="1" applyFont="1" applyFill="1" applyBorder="1" applyAlignment="1">
      <alignment horizontal="center" vertical="center" wrapText="1"/>
    </xf>
    <xf numFmtId="0" fontId="3" fillId="0" borderId="3" xfId="8" applyFont="1" applyBorder="1" applyAlignment="1">
      <alignment horizontal="left"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right"/>
    </xf>
    <xf numFmtId="0" fontId="8" fillId="8" borderId="3" xfId="8" applyFont="1" applyFill="1" applyBorder="1" applyAlignment="1">
      <alignment horizontal="left" vertical="center"/>
    </xf>
    <xf numFmtId="0" fontId="8" fillId="7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164" fontId="3" fillId="3" borderId="2" xfId="1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14" fillId="12" borderId="0" xfId="0" applyFont="1" applyFill="1" applyAlignment="1">
      <alignment horizontal="right"/>
    </xf>
    <xf numFmtId="0" fontId="0" fillId="0" borderId="0" xfId="0" applyAlignment="1">
      <alignment vertical="center"/>
    </xf>
    <xf numFmtId="0" fontId="16" fillId="0" borderId="0" xfId="0" applyFont="1"/>
    <xf numFmtId="0" fontId="17" fillId="12" borderId="0" xfId="0" applyFont="1" applyFill="1" applyAlignment="1">
      <alignment horizontal="right"/>
    </xf>
    <xf numFmtId="164" fontId="17" fillId="3" borderId="2" xfId="1" applyNumberFormat="1" applyFont="1" applyFill="1" applyBorder="1" applyAlignment="1">
      <alignment horizontal="right" vertical="center" wrapText="1"/>
    </xf>
    <xf numFmtId="0" fontId="1" fillId="0" borderId="3" xfId="8" applyFont="1" applyBorder="1" applyAlignment="1">
      <alignment horizontal="left" vertical="center"/>
    </xf>
    <xf numFmtId="3" fontId="8" fillId="7" borderId="1" xfId="11" applyNumberFormat="1" applyFont="1" applyFill="1" applyBorder="1" applyAlignment="1">
      <alignment horizontal="right" vertical="center"/>
    </xf>
    <xf numFmtId="3" fontId="8" fillId="8" borderId="3" xfId="0" applyNumberFormat="1" applyFont="1" applyFill="1" applyBorder="1" applyAlignment="1">
      <alignment horizontal="right" vertical="center" wrapText="1"/>
    </xf>
    <xf numFmtId="3" fontId="3" fillId="4" borderId="3" xfId="11" applyNumberFormat="1" applyFont="1" applyFill="1" applyBorder="1" applyAlignment="1">
      <alignment horizontal="right" vertical="center" wrapText="1"/>
    </xf>
    <xf numFmtId="3" fontId="17" fillId="4" borderId="3" xfId="11" applyNumberFormat="1" applyFont="1" applyFill="1" applyBorder="1" applyAlignment="1">
      <alignment horizontal="right" vertical="center" wrapText="1"/>
    </xf>
    <xf numFmtId="3" fontId="18" fillId="4" borderId="3" xfId="11" applyNumberFormat="1" applyFont="1" applyFill="1" applyBorder="1" applyAlignment="1">
      <alignment horizontal="right" vertical="center" wrapText="1"/>
    </xf>
    <xf numFmtId="3" fontId="8" fillId="8" borderId="3" xfId="11" applyNumberFormat="1" applyFont="1" applyFill="1" applyBorder="1" applyAlignment="1">
      <alignment horizontal="right" vertical="center" wrapText="1"/>
    </xf>
    <xf numFmtId="3" fontId="0" fillId="0" borderId="0" xfId="0" applyNumberFormat="1"/>
    <xf numFmtId="0" fontId="19" fillId="0" borderId="0" xfId="0" applyFont="1"/>
    <xf numFmtId="4" fontId="19" fillId="0" borderId="0" xfId="0" applyNumberFormat="1" applyFont="1"/>
    <xf numFmtId="0" fontId="2" fillId="0" borderId="0" xfId="0" applyFont="1" applyAlignment="1">
      <alignment horizontal="center" vertical="center"/>
    </xf>
    <xf numFmtId="0" fontId="3" fillId="13" borderId="3" xfId="8" applyFont="1" applyFill="1" applyBorder="1" applyAlignment="1">
      <alignment horizontal="left" vertical="center"/>
    </xf>
    <xf numFmtId="3" fontId="18" fillId="13" borderId="3" xfId="11" applyNumberFormat="1" applyFont="1" applyFill="1" applyBorder="1" applyAlignment="1">
      <alignment horizontal="right" vertical="center" wrapText="1"/>
    </xf>
    <xf numFmtId="3" fontId="3" fillId="13" borderId="3" xfId="1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3" fontId="1" fillId="4" borderId="3" xfId="11" applyNumberFormat="1" applyFont="1" applyFill="1" applyBorder="1" applyAlignment="1">
      <alignment horizontal="right" vertical="center" wrapText="1"/>
    </xf>
    <xf numFmtId="3" fontId="1" fillId="13" borderId="3" xfId="11" applyNumberFormat="1" applyFont="1" applyFill="1" applyBorder="1" applyAlignment="1">
      <alignment horizontal="right" vertical="center" wrapText="1"/>
    </xf>
    <xf numFmtId="0" fontId="11" fillId="0" borderId="0" xfId="0" applyFont="1"/>
    <xf numFmtId="0" fontId="22" fillId="0" borderId="0" xfId="0" applyFont="1"/>
    <xf numFmtId="0" fontId="23" fillId="10" borderId="0" xfId="0" applyFont="1" applyFill="1" applyAlignment="1">
      <alignment horizontal="right"/>
    </xf>
    <xf numFmtId="9" fontId="24" fillId="7" borderId="0" xfId="11" applyFont="1" applyFill="1" applyAlignment="1">
      <alignment horizontal="center" vertical="center"/>
    </xf>
    <xf numFmtId="3" fontId="25" fillId="0" borderId="3" xfId="11" applyNumberFormat="1" applyFont="1" applyFill="1" applyBorder="1" applyAlignment="1">
      <alignment horizontal="right" vertical="center" wrapText="1"/>
    </xf>
    <xf numFmtId="6" fontId="25" fillId="0" borderId="3" xfId="0" applyNumberFormat="1" applyFont="1" applyBorder="1" applyAlignment="1">
      <alignment horizontal="right" vertical="center" wrapText="1"/>
    </xf>
    <xf numFmtId="3" fontId="25" fillId="13" borderId="3" xfId="11" applyNumberFormat="1" applyFont="1" applyFill="1" applyBorder="1" applyAlignment="1">
      <alignment horizontal="right" vertical="center" wrapText="1"/>
    </xf>
    <xf numFmtId="3" fontId="26" fillId="7" borderId="1" xfId="11" applyNumberFormat="1" applyFont="1" applyFill="1" applyBorder="1" applyAlignment="1">
      <alignment horizontal="right" vertical="center"/>
    </xf>
    <xf numFmtId="3" fontId="26" fillId="8" borderId="3" xfId="0" applyNumberFormat="1" applyFont="1" applyFill="1" applyBorder="1" applyAlignment="1">
      <alignment horizontal="right" vertical="center" wrapText="1"/>
    </xf>
    <xf numFmtId="3" fontId="26" fillId="8" borderId="3" xfId="11" applyNumberFormat="1" applyFont="1" applyFill="1" applyBorder="1" applyAlignment="1">
      <alignment horizontal="right" vertical="center" wrapText="1"/>
    </xf>
    <xf numFmtId="3" fontId="27" fillId="13" borderId="3" xfId="11" applyNumberFormat="1" applyFont="1" applyFill="1" applyBorder="1" applyAlignment="1">
      <alignment horizontal="right" vertical="center" wrapText="1"/>
    </xf>
    <xf numFmtId="6" fontId="25" fillId="13" borderId="3" xfId="0" applyNumberFormat="1" applyFont="1" applyFill="1" applyBorder="1" applyAlignment="1">
      <alignment horizontal="right" vertical="center" wrapText="1"/>
    </xf>
    <xf numFmtId="6" fontId="0" fillId="0" borderId="0" xfId="0" applyNumberFormat="1"/>
    <xf numFmtId="0" fontId="28" fillId="11" borderId="0" xfId="0" applyFont="1" applyFill="1"/>
    <xf numFmtId="167" fontId="28" fillId="11" borderId="0" xfId="0" applyNumberFormat="1" applyFont="1" applyFill="1"/>
    <xf numFmtId="0" fontId="29" fillId="14" borderId="0" xfId="0" applyFont="1" applyFill="1"/>
    <xf numFmtId="167" fontId="29" fillId="14" borderId="0" xfId="0" applyNumberFormat="1" applyFont="1" applyFill="1"/>
    <xf numFmtId="0" fontId="19" fillId="0" borderId="0" xfId="0" applyFont="1" applyAlignment="1">
      <alignment vertical="center"/>
    </xf>
    <xf numFmtId="44" fontId="19" fillId="0" borderId="0" xfId="2" applyFont="1" applyAlignment="1">
      <alignment vertical="center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21" fillId="0" borderId="0" xfId="0" applyFont="1"/>
    <xf numFmtId="44" fontId="21" fillId="0" borderId="0" xfId="2" applyFont="1" applyAlignment="1"/>
    <xf numFmtId="0" fontId="32" fillId="0" borderId="0" xfId="0" applyFont="1"/>
    <xf numFmtId="4" fontId="32" fillId="0" borderId="0" xfId="0" applyNumberFormat="1" applyFont="1"/>
    <xf numFmtId="0" fontId="31" fillId="0" borderId="0" xfId="0" applyFont="1"/>
    <xf numFmtId="4" fontId="21" fillId="0" borderId="0" xfId="0" applyNumberFormat="1" applyFont="1"/>
    <xf numFmtId="0" fontId="33" fillId="0" borderId="0" xfId="0" applyFont="1"/>
    <xf numFmtId="0" fontId="33" fillId="0" borderId="0" xfId="0" applyFont="1" applyAlignment="1">
      <alignment horizontal="center" vertical="center"/>
    </xf>
    <xf numFmtId="44" fontId="33" fillId="0" borderId="0" xfId="2" applyFont="1" applyAlignment="1"/>
    <xf numFmtId="0" fontId="34" fillId="0" borderId="0" xfId="0" applyFont="1"/>
    <xf numFmtId="4" fontId="34" fillId="0" borderId="0" xfId="0" applyNumberFormat="1" applyFont="1"/>
    <xf numFmtId="0" fontId="35" fillId="0" borderId="0" xfId="0" applyFont="1"/>
    <xf numFmtId="4" fontId="33" fillId="0" borderId="0" xfId="0" applyNumberFormat="1" applyFont="1"/>
    <xf numFmtId="0" fontId="21" fillId="0" borderId="0" xfId="0" applyFont="1" applyAlignment="1">
      <alignment horizontal="center" vertical="center"/>
    </xf>
    <xf numFmtId="0" fontId="36" fillId="0" borderId="0" xfId="0" applyFont="1"/>
    <xf numFmtId="0" fontId="19" fillId="15" borderId="0" xfId="0" applyFont="1" applyFill="1"/>
    <xf numFmtId="3" fontId="19" fillId="15" borderId="0" xfId="0" applyNumberFormat="1" applyFont="1" applyFill="1"/>
    <xf numFmtId="0" fontId="1" fillId="0" borderId="0" xfId="8" applyFont="1" applyAlignment="1">
      <alignment horizontal="left" vertical="center"/>
    </xf>
    <xf numFmtId="0" fontId="3" fillId="13" borderId="4" xfId="8" applyFont="1" applyFill="1" applyBorder="1" applyAlignment="1">
      <alignment horizontal="left" vertical="center"/>
    </xf>
    <xf numFmtId="9" fontId="40" fillId="0" borderId="0" xfId="11" applyFont="1" applyBorder="1" applyAlignment="1">
      <alignment horizontal="right" vertical="center"/>
    </xf>
    <xf numFmtId="170" fontId="39" fillId="0" borderId="3" xfId="8" applyNumberFormat="1" applyFont="1" applyBorder="1" applyAlignment="1">
      <alignment horizontal="right" vertical="center"/>
    </xf>
    <xf numFmtId="170" fontId="20" fillId="16" borderId="0" xfId="0" applyNumberFormat="1" applyFont="1" applyFill="1"/>
    <xf numFmtId="0" fontId="19" fillId="15" borderId="0" xfId="0" applyFont="1" applyFill="1" applyAlignment="1">
      <alignment horizontal="right"/>
    </xf>
    <xf numFmtId="14" fontId="40" fillId="0" borderId="0" xfId="11" applyNumberFormat="1" applyFont="1" applyBorder="1" applyAlignment="1">
      <alignment horizontal="left" vertical="center"/>
    </xf>
    <xf numFmtId="171" fontId="0" fillId="0" borderId="5" xfId="0" applyNumberFormat="1" applyBorder="1"/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171" fontId="0" fillId="0" borderId="8" xfId="0" applyNumberFormat="1" applyBorder="1"/>
    <xf numFmtId="2" fontId="0" fillId="0" borderId="9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171" fontId="0" fillId="0" borderId="11" xfId="0" applyNumberFormat="1" applyBorder="1"/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167" fontId="0" fillId="0" borderId="6" xfId="0" applyNumberFormat="1" applyBorder="1" applyAlignment="1">
      <alignment horizontal="center"/>
    </xf>
    <xf numFmtId="167" fontId="0" fillId="0" borderId="9" xfId="0" applyNumberFormat="1" applyBorder="1" applyAlignment="1">
      <alignment horizontal="center"/>
    </xf>
    <xf numFmtId="167" fontId="0" fillId="0" borderId="12" xfId="0" applyNumberFormat="1" applyBorder="1" applyAlignment="1">
      <alignment horizontal="center"/>
    </xf>
    <xf numFmtId="171" fontId="0" fillId="0" borderId="14" xfId="0" applyNumberFormat="1" applyBorder="1"/>
    <xf numFmtId="167" fontId="0" fillId="0" borderId="15" xfId="0" applyNumberFormat="1" applyBorder="1" applyAlignment="1">
      <alignment horizontal="center"/>
    </xf>
    <xf numFmtId="2" fontId="0" fillId="0" borderId="15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10" fontId="7" fillId="0" borderId="0" xfId="11" applyNumberFormat="1" applyFont="1"/>
    <xf numFmtId="0" fontId="0" fillId="0" borderId="9" xfId="0" applyBorder="1" applyAlignment="1">
      <alignment horizontal="center"/>
    </xf>
    <xf numFmtId="0" fontId="0" fillId="0" borderId="15" xfId="0" applyBorder="1" applyAlignment="1">
      <alignment horizontal="center"/>
    </xf>
    <xf numFmtId="171" fontId="0" fillId="0" borderId="17" xfId="0" applyNumberFormat="1" applyBorder="1"/>
    <xf numFmtId="167" fontId="0" fillId="0" borderId="18" xfId="0" applyNumberForma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0" fontId="41" fillId="0" borderId="0" xfId="0" applyFont="1"/>
    <xf numFmtId="0" fontId="12" fillId="0" borderId="0" xfId="0" applyFont="1"/>
    <xf numFmtId="0" fontId="37" fillId="6" borderId="9" xfId="0" applyFont="1" applyFill="1" applyBorder="1" applyAlignment="1">
      <alignment horizontal="center" vertical="center"/>
    </xf>
    <xf numFmtId="0" fontId="37" fillId="6" borderId="10" xfId="0" applyFont="1" applyFill="1" applyBorder="1" applyAlignment="1">
      <alignment horizontal="center" vertical="center"/>
    </xf>
    <xf numFmtId="171" fontId="0" fillId="0" borderId="20" xfId="0" applyNumberFormat="1" applyBorder="1"/>
    <xf numFmtId="167" fontId="0" fillId="0" borderId="21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2" fontId="38" fillId="0" borderId="0" xfId="11" applyNumberFormat="1" applyFont="1"/>
    <xf numFmtId="171" fontId="0" fillId="0" borderId="23" xfId="0" applyNumberFormat="1" applyBorder="1"/>
    <xf numFmtId="167" fontId="0" fillId="0" borderId="24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171" fontId="12" fillId="5" borderId="26" xfId="0" applyNumberFormat="1" applyFont="1" applyFill="1" applyBorder="1"/>
    <xf numFmtId="167" fontId="12" fillId="5" borderId="27" xfId="0" applyNumberFormat="1" applyFont="1" applyFill="1" applyBorder="1" applyAlignment="1">
      <alignment horizontal="center"/>
    </xf>
    <xf numFmtId="2" fontId="12" fillId="5" borderId="27" xfId="0" applyNumberFormat="1" applyFont="1" applyFill="1" applyBorder="1" applyAlignment="1">
      <alignment horizontal="center"/>
    </xf>
    <xf numFmtId="2" fontId="12" fillId="5" borderId="28" xfId="0" applyNumberFormat="1" applyFont="1" applyFill="1" applyBorder="1" applyAlignment="1">
      <alignment horizontal="center"/>
    </xf>
    <xf numFmtId="171" fontId="0" fillId="0" borderId="29" xfId="0" applyNumberFormat="1" applyBorder="1"/>
    <xf numFmtId="167" fontId="0" fillId="0" borderId="30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171" fontId="12" fillId="17" borderId="26" xfId="0" applyNumberFormat="1" applyFont="1" applyFill="1" applyBorder="1"/>
    <xf numFmtId="167" fontId="12" fillId="17" borderId="27" xfId="0" applyNumberFormat="1" applyFont="1" applyFill="1" applyBorder="1" applyAlignment="1">
      <alignment horizontal="center"/>
    </xf>
    <xf numFmtId="2" fontId="12" fillId="17" borderId="27" xfId="0" applyNumberFormat="1" applyFont="1" applyFill="1" applyBorder="1" applyAlignment="1">
      <alignment horizontal="center"/>
    </xf>
    <xf numFmtId="2" fontId="12" fillId="17" borderId="28" xfId="0" applyNumberFormat="1" applyFont="1" applyFill="1" applyBorder="1" applyAlignment="1">
      <alignment horizontal="center"/>
    </xf>
    <xf numFmtId="9" fontId="40" fillId="15" borderId="0" xfId="11" applyFont="1" applyFill="1" applyBorder="1" applyAlignment="1">
      <alignment horizontal="right" vertical="center"/>
    </xf>
    <xf numFmtId="0" fontId="43" fillId="15" borderId="0" xfId="0" applyFont="1" applyFill="1" applyAlignment="1">
      <alignment horizontal="right"/>
    </xf>
    <xf numFmtId="0" fontId="44" fillId="0" borderId="0" xfId="31"/>
    <xf numFmtId="0" fontId="45" fillId="0" borderId="0" xfId="31" applyFont="1"/>
    <xf numFmtId="0" fontId="44" fillId="2" borderId="33" xfId="31" applyFill="1" applyBorder="1" applyAlignment="1">
      <alignment horizontal="center" vertical="center" wrapText="1"/>
    </xf>
    <xf numFmtId="0" fontId="44" fillId="0" borderId="33" xfId="31" applyBorder="1" applyAlignment="1">
      <alignment horizontal="center" vertical="center" wrapText="1"/>
    </xf>
    <xf numFmtId="0" fontId="44" fillId="2" borderId="32" xfId="31" applyFill="1" applyBorder="1" applyAlignment="1">
      <alignment horizontal="center" wrapText="1"/>
    </xf>
    <xf numFmtId="0" fontId="44" fillId="0" borderId="33" xfId="31" applyBorder="1" applyAlignment="1">
      <alignment horizontal="center" wrapText="1"/>
    </xf>
    <xf numFmtId="0" fontId="44" fillId="0" borderId="34" xfId="31" applyBorder="1" applyAlignment="1">
      <alignment horizontal="center" wrapText="1"/>
    </xf>
    <xf numFmtId="0" fontId="6" fillId="5" borderId="35" xfId="31" applyFont="1" applyFill="1" applyBorder="1" applyAlignment="1">
      <alignment horizontal="center" wrapText="1"/>
    </xf>
    <xf numFmtId="0" fontId="6" fillId="5" borderId="36" xfId="31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37" xfId="0" applyBorder="1" applyAlignment="1">
      <alignment horizontal="center"/>
    </xf>
    <xf numFmtId="171" fontId="0" fillId="0" borderId="38" xfId="0" applyNumberFormat="1" applyBorder="1"/>
    <xf numFmtId="167" fontId="0" fillId="0" borderId="39" xfId="0" applyNumberFormat="1" applyBorder="1" applyAlignment="1">
      <alignment horizontal="center"/>
    </xf>
    <xf numFmtId="2" fontId="0" fillId="0" borderId="39" xfId="0" applyNumberFormat="1" applyBorder="1" applyAlignment="1">
      <alignment horizontal="center"/>
    </xf>
    <xf numFmtId="2" fontId="0" fillId="0" borderId="40" xfId="0" applyNumberFormat="1" applyBorder="1" applyAlignment="1">
      <alignment horizontal="center"/>
    </xf>
    <xf numFmtId="171" fontId="0" fillId="0" borderId="41" xfId="0" applyNumberFormat="1" applyBorder="1"/>
    <xf numFmtId="167" fontId="0" fillId="0" borderId="42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171" fontId="0" fillId="5" borderId="26" xfId="0" applyNumberFormat="1" applyFill="1" applyBorder="1"/>
    <xf numFmtId="167" fontId="0" fillId="5" borderId="27" xfId="0" applyNumberFormat="1" applyFill="1" applyBorder="1" applyAlignment="1">
      <alignment horizontal="center"/>
    </xf>
    <xf numFmtId="2" fontId="0" fillId="5" borderId="27" xfId="0" applyNumberFormat="1" applyFill="1" applyBorder="1" applyAlignment="1">
      <alignment horizontal="center"/>
    </xf>
    <xf numFmtId="2" fontId="0" fillId="5" borderId="28" xfId="0" applyNumberFormat="1" applyFill="1" applyBorder="1" applyAlignment="1">
      <alignment horizontal="center"/>
    </xf>
    <xf numFmtId="0" fontId="19" fillId="9" borderId="0" xfId="0" applyFont="1" applyFill="1" applyAlignment="1">
      <alignment horizontal="left" vertical="top"/>
    </xf>
    <xf numFmtId="0" fontId="21" fillId="9" borderId="45" xfId="0" applyFont="1" applyFill="1" applyBorder="1"/>
    <xf numFmtId="0" fontId="21" fillId="9" borderId="46" xfId="0" applyFont="1" applyFill="1" applyBorder="1"/>
    <xf numFmtId="0" fontId="19" fillId="9" borderId="48" xfId="0" applyFont="1" applyFill="1" applyBorder="1" applyAlignment="1">
      <alignment horizontal="left" vertical="top"/>
    </xf>
    <xf numFmtId="0" fontId="48" fillId="9" borderId="44" xfId="0" applyFont="1" applyFill="1" applyBorder="1" applyAlignment="1">
      <alignment horizontal="right" vertical="center"/>
    </xf>
    <xf numFmtId="0" fontId="48" fillId="9" borderId="45" xfId="0" applyFont="1" applyFill="1" applyBorder="1"/>
    <xf numFmtId="0" fontId="48" fillId="9" borderId="0" xfId="0" applyFont="1" applyFill="1" applyAlignment="1">
      <alignment horizontal="left" vertical="top"/>
    </xf>
    <xf numFmtId="0" fontId="47" fillId="9" borderId="0" xfId="0" applyFont="1" applyFill="1" applyAlignment="1">
      <alignment horizontal="left" vertical="top"/>
    </xf>
    <xf numFmtId="0" fontId="49" fillId="9" borderId="47" xfId="0" applyFont="1" applyFill="1" applyBorder="1" applyAlignment="1">
      <alignment horizontal="right" vertical="top"/>
    </xf>
    <xf numFmtId="0" fontId="49" fillId="9" borderId="49" xfId="0" applyFont="1" applyFill="1" applyBorder="1" applyAlignment="1">
      <alignment horizontal="right" vertical="top" wrapText="1"/>
    </xf>
    <xf numFmtId="0" fontId="49" fillId="9" borderId="55" xfId="0" applyFont="1" applyFill="1" applyBorder="1" applyAlignment="1">
      <alignment horizontal="right" vertical="top"/>
    </xf>
    <xf numFmtId="0" fontId="49" fillId="9" borderId="57" xfId="0" applyFont="1" applyFill="1" applyBorder="1" applyAlignment="1">
      <alignment horizontal="right" vertical="top" wrapText="1"/>
    </xf>
    <xf numFmtId="0" fontId="48" fillId="9" borderId="52" xfId="0" applyFont="1" applyFill="1" applyBorder="1" applyAlignment="1">
      <alignment horizontal="right" vertical="center"/>
    </xf>
    <xf numFmtId="0" fontId="48" fillId="9" borderId="53" xfId="0" applyFont="1" applyFill="1" applyBorder="1"/>
    <xf numFmtId="0" fontId="48" fillId="9" borderId="54" xfId="0" applyFont="1" applyFill="1" applyBorder="1"/>
    <xf numFmtId="0" fontId="47" fillId="9" borderId="56" xfId="0" applyFont="1" applyFill="1" applyBorder="1" applyAlignment="1">
      <alignment horizontal="left" vertical="top"/>
    </xf>
    <xf numFmtId="0" fontId="47" fillId="9" borderId="58" xfId="0" applyFont="1" applyFill="1" applyBorder="1" applyAlignment="1">
      <alignment horizontal="left" vertical="top" wrapText="1"/>
    </xf>
    <xf numFmtId="0" fontId="47" fillId="9" borderId="59" xfId="0" applyFont="1" applyFill="1" applyBorder="1" applyAlignment="1">
      <alignment horizontal="left" vertical="top" wrapText="1"/>
    </xf>
    <xf numFmtId="0" fontId="47" fillId="9" borderId="50" xfId="0" applyFont="1" applyFill="1" applyBorder="1" applyAlignment="1">
      <alignment vertical="top" wrapText="1"/>
    </xf>
    <xf numFmtId="0" fontId="47" fillId="9" borderId="51" xfId="0" applyFont="1" applyFill="1" applyBorder="1" applyAlignment="1">
      <alignment vertical="top" wrapText="1"/>
    </xf>
    <xf numFmtId="170" fontId="0" fillId="0" borderId="0" xfId="0" applyNumberFormat="1"/>
    <xf numFmtId="9" fontId="52" fillId="7" borderId="0" xfId="11" applyFont="1" applyFill="1" applyAlignment="1">
      <alignment horizontal="left" vertical="center"/>
    </xf>
    <xf numFmtId="9" fontId="53" fillId="7" borderId="0" xfId="11" applyFont="1" applyFill="1" applyAlignment="1">
      <alignment horizontal="left" vertical="center"/>
    </xf>
    <xf numFmtId="0" fontId="19" fillId="15" borderId="0" xfId="0" applyFont="1" applyFill="1" applyAlignment="1">
      <alignment wrapText="1"/>
    </xf>
    <xf numFmtId="170" fontId="3" fillId="13" borderId="4" xfId="8" applyNumberFormat="1" applyFont="1" applyFill="1" applyBorder="1" applyAlignment="1">
      <alignment horizontal="left" vertical="center"/>
    </xf>
    <xf numFmtId="3" fontId="19" fillId="15" borderId="0" xfId="0" applyNumberFormat="1" applyFont="1" applyFill="1" applyAlignment="1">
      <alignment horizontal="center"/>
    </xf>
    <xf numFmtId="0" fontId="19" fillId="15" borderId="0" xfId="0" applyFont="1" applyFill="1" applyAlignment="1">
      <alignment horizontal="center"/>
    </xf>
    <xf numFmtId="3" fontId="21" fillId="15" borderId="0" xfId="0" applyNumberFormat="1" applyFont="1" applyFill="1"/>
    <xf numFmtId="9" fontId="19" fillId="0" borderId="0" xfId="0" applyNumberFormat="1" applyFont="1"/>
    <xf numFmtId="3" fontId="19" fillId="15" borderId="0" xfId="0" applyNumberFormat="1" applyFont="1" applyFill="1" applyAlignment="1">
      <alignment vertical="center"/>
    </xf>
    <xf numFmtId="0" fontId="21" fillId="15" borderId="0" xfId="0" applyFont="1" applyFill="1"/>
    <xf numFmtId="0" fontId="0" fillId="0" borderId="0" xfId="0" applyAlignment="1">
      <alignment wrapText="1"/>
    </xf>
    <xf numFmtId="9" fontId="50" fillId="0" borderId="0" xfId="32" applyNumberFormat="1" applyBorder="1" applyAlignment="1">
      <alignment horizontal="left" vertical="center"/>
    </xf>
    <xf numFmtId="2" fontId="11" fillId="0" borderId="0" xfId="11" applyNumberFormat="1" applyFont="1"/>
    <xf numFmtId="4" fontId="11" fillId="0" borderId="0" xfId="0" applyNumberFormat="1" applyFont="1"/>
    <xf numFmtId="3" fontId="21" fillId="15" borderId="0" xfId="0" applyNumberFormat="1" applyFont="1" applyFill="1" applyAlignment="1">
      <alignment horizontal="right"/>
    </xf>
    <xf numFmtId="0" fontId="21" fillId="15" borderId="0" xfId="0" applyFont="1" applyFill="1" applyAlignment="1">
      <alignment horizontal="right"/>
    </xf>
    <xf numFmtId="0" fontId="19" fillId="15" borderId="0" xfId="0" applyFont="1" applyFill="1" applyAlignment="1">
      <alignment horizontal="right" vertical="center" wrapText="1"/>
    </xf>
    <xf numFmtId="0" fontId="21" fillId="15" borderId="0" xfId="0" applyFont="1" applyFill="1" applyAlignment="1">
      <alignment horizontal="center"/>
    </xf>
    <xf numFmtId="0" fontId="54" fillId="9" borderId="53" xfId="0" applyFont="1" applyFill="1" applyBorder="1"/>
    <xf numFmtId="0" fontId="54" fillId="9" borderId="54" xfId="0" applyFont="1" applyFill="1" applyBorder="1"/>
    <xf numFmtId="0" fontId="55" fillId="9" borderId="0" xfId="0" applyFont="1" applyFill="1" applyAlignment="1">
      <alignment horizontal="left" vertical="top"/>
    </xf>
    <xf numFmtId="0" fontId="55" fillId="9" borderId="56" xfId="0" applyFont="1" applyFill="1" applyBorder="1" applyAlignment="1">
      <alignment horizontal="left" vertical="top"/>
    </xf>
    <xf numFmtId="0" fontId="55" fillId="9" borderId="58" xfId="0" applyFont="1" applyFill="1" applyBorder="1" applyAlignment="1">
      <alignment horizontal="left" vertical="top" wrapText="1"/>
    </xf>
    <xf numFmtId="0" fontId="55" fillId="9" borderId="59" xfId="0" applyFont="1" applyFill="1" applyBorder="1" applyAlignment="1">
      <alignment horizontal="left" vertical="top" wrapText="1"/>
    </xf>
    <xf numFmtId="0" fontId="21" fillId="15" borderId="0" xfId="0" applyFont="1" applyFill="1" applyAlignment="1">
      <alignment horizontal="left"/>
    </xf>
    <xf numFmtId="0" fontId="54" fillId="9" borderId="0" xfId="0" applyFont="1" applyFill="1" applyAlignment="1">
      <alignment vertical="top" wrapText="1"/>
    </xf>
    <xf numFmtId="0" fontId="54" fillId="9" borderId="56" xfId="0" applyFont="1" applyFill="1" applyBorder="1" applyAlignment="1">
      <alignment vertical="top" wrapText="1"/>
    </xf>
    <xf numFmtId="0" fontId="51" fillId="9" borderId="52" xfId="0" applyFont="1" applyFill="1" applyBorder="1" applyAlignment="1">
      <alignment horizontal="right" vertical="center"/>
    </xf>
    <xf numFmtId="0" fontId="51" fillId="9" borderId="53" xfId="0" applyFont="1" applyFill="1" applyBorder="1"/>
    <xf numFmtId="0" fontId="51" fillId="9" borderId="0" xfId="0" applyFont="1" applyFill="1" applyAlignment="1">
      <alignment vertical="top" wrapText="1"/>
    </xf>
    <xf numFmtId="0" fontId="39" fillId="9" borderId="0" xfId="0" applyFont="1" applyFill="1" applyAlignment="1">
      <alignment horizontal="left" vertical="top"/>
    </xf>
    <xf numFmtId="0" fontId="39" fillId="9" borderId="58" xfId="0" applyFont="1" applyFill="1" applyBorder="1" applyAlignment="1">
      <alignment horizontal="left" vertical="top" wrapText="1"/>
    </xf>
    <xf numFmtId="0" fontId="33" fillId="15" borderId="0" xfId="0" applyFont="1" applyFill="1" applyAlignment="1">
      <alignment horizontal="center"/>
    </xf>
    <xf numFmtId="0" fontId="21" fillId="15" borderId="0" xfId="0" applyFont="1" applyFill="1" applyAlignment="1">
      <alignment wrapText="1"/>
    </xf>
    <xf numFmtId="0" fontId="56" fillId="9" borderId="55" xfId="0" applyFont="1" applyFill="1" applyBorder="1" applyAlignment="1">
      <alignment horizontal="right" vertical="center"/>
    </xf>
    <xf numFmtId="0" fontId="56" fillId="9" borderId="57" xfId="0" applyFont="1" applyFill="1" applyBorder="1" applyAlignment="1">
      <alignment horizontal="right" vertical="center" wrapText="1"/>
    </xf>
    <xf numFmtId="0" fontId="49" fillId="9" borderId="55" xfId="0" applyFont="1" applyFill="1" applyBorder="1" applyAlignment="1">
      <alignment horizontal="right" vertical="center"/>
    </xf>
    <xf numFmtId="0" fontId="49" fillId="9" borderId="57" xfId="0" applyFont="1" applyFill="1" applyBorder="1" applyAlignment="1">
      <alignment horizontal="right" vertical="center" wrapText="1"/>
    </xf>
    <xf numFmtId="0" fontId="43" fillId="15" borderId="0" xfId="0" applyFont="1" applyFill="1" applyAlignment="1">
      <alignment horizontal="center"/>
    </xf>
    <xf numFmtId="3" fontId="21" fillId="15" borderId="0" xfId="0" applyNumberFormat="1" applyFont="1" applyFill="1" applyAlignment="1">
      <alignment vertical="center"/>
    </xf>
    <xf numFmtId="10" fontId="19" fillId="15" borderId="0" xfId="11" applyNumberFormat="1" applyFont="1" applyFill="1" applyAlignment="1">
      <alignment horizontal="center"/>
    </xf>
    <xf numFmtId="0" fontId="55" fillId="15" borderId="0" xfId="0" applyFont="1" applyFill="1" applyAlignment="1">
      <alignment horizontal="right"/>
    </xf>
    <xf numFmtId="0" fontId="54" fillId="15" borderId="0" xfId="0" applyFont="1" applyFill="1" applyAlignment="1">
      <alignment horizontal="center"/>
    </xf>
    <xf numFmtId="3" fontId="55" fillId="15" borderId="0" xfId="0" applyNumberFormat="1" applyFont="1" applyFill="1"/>
    <xf numFmtId="0" fontId="39" fillId="15" borderId="0" xfId="0" applyFont="1" applyFill="1" applyAlignment="1">
      <alignment horizontal="center"/>
    </xf>
    <xf numFmtId="0" fontId="39" fillId="15" borderId="0" xfId="0" applyFont="1" applyFill="1" applyAlignment="1">
      <alignment horizontal="right"/>
    </xf>
    <xf numFmtId="0" fontId="51" fillId="15" borderId="0" xfId="0" applyFont="1" applyFill="1"/>
    <xf numFmtId="9" fontId="56" fillId="15" borderId="0" xfId="11" applyFont="1" applyFill="1" applyBorder="1" applyAlignment="1">
      <alignment horizontal="right" vertical="center"/>
    </xf>
    <xf numFmtId="3" fontId="39" fillId="15" borderId="0" xfId="0" applyNumberFormat="1" applyFont="1" applyFill="1"/>
    <xf numFmtId="0" fontId="51" fillId="15" borderId="0" xfId="0" applyFont="1" applyFill="1" applyAlignment="1">
      <alignment horizontal="right"/>
    </xf>
    <xf numFmtId="0" fontId="51" fillId="15" borderId="0" xfId="0" applyFont="1" applyFill="1" applyAlignment="1">
      <alignment horizontal="center"/>
    </xf>
    <xf numFmtId="3" fontId="51" fillId="15" borderId="0" xfId="0" applyNumberFormat="1" applyFont="1" applyFill="1"/>
    <xf numFmtId="10" fontId="39" fillId="15" borderId="0" xfId="11" applyNumberFormat="1" applyFont="1" applyFill="1" applyAlignment="1">
      <alignment horizontal="center"/>
    </xf>
    <xf numFmtId="3" fontId="51" fillId="15" borderId="0" xfId="0" applyNumberFormat="1" applyFont="1" applyFill="1" applyAlignment="1">
      <alignment horizontal="right"/>
    </xf>
    <xf numFmtId="0" fontId="39" fillId="9" borderId="0" xfId="0" applyFont="1" applyFill="1" applyAlignment="1">
      <alignment horizontal="left" vertical="top" wrapText="1"/>
    </xf>
    <xf numFmtId="44" fontId="0" fillId="0" borderId="0" xfId="0" applyNumberFormat="1"/>
    <xf numFmtId="17" fontId="0" fillId="0" borderId="0" xfId="0" applyNumberFormat="1"/>
    <xf numFmtId="169" fontId="0" fillId="0" borderId="0" xfId="0" applyNumberFormat="1"/>
    <xf numFmtId="170" fontId="39" fillId="0" borderId="0" xfId="8" applyNumberFormat="1" applyFont="1" applyAlignment="1">
      <alignment horizontal="right" vertical="center"/>
    </xf>
    <xf numFmtId="0" fontId="57" fillId="0" borderId="0" xfId="0" applyFont="1" applyAlignment="1">
      <alignment vertical="center" wrapText="1"/>
    </xf>
    <xf numFmtId="44" fontId="57" fillId="0" borderId="0" xfId="17" applyNumberFormat="1" applyFont="1" applyBorder="1" applyAlignment="1">
      <alignment horizontal="center" vertical="center"/>
    </xf>
    <xf numFmtId="3" fontId="19" fillId="15" borderId="0" xfId="0" applyNumberFormat="1" applyFont="1" applyFill="1" applyAlignment="1">
      <alignment horizontal="center" vertical="center"/>
    </xf>
    <xf numFmtId="0" fontId="19" fillId="15" borderId="0" xfId="0" applyFont="1" applyFill="1" applyAlignment="1">
      <alignment horizontal="right" wrapText="1"/>
    </xf>
    <xf numFmtId="0" fontId="5" fillId="0" borderId="33" xfId="31" applyFont="1" applyBorder="1" applyAlignment="1">
      <alignment horizontal="center" wrapText="1"/>
    </xf>
    <xf numFmtId="167" fontId="0" fillId="0" borderId="0" xfId="0" applyNumberFormat="1"/>
    <xf numFmtId="0" fontId="1" fillId="0" borderId="4" xfId="8" applyFont="1" applyBorder="1" applyAlignment="1">
      <alignment horizontal="left" vertical="center"/>
    </xf>
    <xf numFmtId="170" fontId="39" fillId="0" borderId="4" xfId="8" applyNumberFormat="1" applyFont="1" applyBorder="1" applyAlignment="1">
      <alignment horizontal="right" vertical="center"/>
    </xf>
    <xf numFmtId="0" fontId="19" fillId="15" borderId="0" xfId="0" applyFont="1" applyFill="1" applyAlignment="1">
      <alignment horizontal="center" vertical="center" wrapText="1"/>
    </xf>
    <xf numFmtId="0" fontId="19" fillId="15" borderId="0" xfId="0" applyFont="1" applyFill="1" applyAlignment="1">
      <alignment horizontal="left" vertical="center" wrapText="1"/>
    </xf>
    <xf numFmtId="0" fontId="21" fillId="15" borderId="0" xfId="0" applyFont="1" applyFill="1" applyAlignment="1">
      <alignment horizontal="left" vertical="center" wrapText="1"/>
    </xf>
    <xf numFmtId="170" fontId="20" fillId="16" borderId="0" xfId="0" quotePrefix="1" applyNumberFormat="1" applyFont="1" applyFill="1"/>
    <xf numFmtId="9" fontId="46" fillId="0" borderId="0" xfId="11" applyFont="1" applyFill="1" applyAlignment="1">
      <alignment horizontal="center" vertical="center"/>
    </xf>
    <xf numFmtId="0" fontId="42" fillId="0" borderId="0" xfId="0" applyFont="1" applyAlignment="1">
      <alignment horizontal="center"/>
    </xf>
    <xf numFmtId="0" fontId="37" fillId="6" borderId="11" xfId="0" applyFont="1" applyFill="1" applyBorder="1" applyAlignment="1">
      <alignment horizontal="center" vertical="center"/>
    </xf>
    <xf numFmtId="0" fontId="37" fillId="6" borderId="8" xfId="0" applyFont="1" applyFill="1" applyBorder="1" applyAlignment="1">
      <alignment horizontal="center" vertical="center"/>
    </xf>
    <xf numFmtId="0" fontId="37" fillId="6" borderId="12" xfId="0" applyFont="1" applyFill="1" applyBorder="1" applyAlignment="1">
      <alignment horizontal="center" vertical="center"/>
    </xf>
    <xf numFmtId="0" fontId="37" fillId="6" borderId="9" xfId="0" applyFont="1" applyFill="1" applyBorder="1" applyAlignment="1">
      <alignment horizontal="center" vertical="center"/>
    </xf>
    <xf numFmtId="0" fontId="37" fillId="6" borderId="12" xfId="0" applyFont="1" applyFill="1" applyBorder="1" applyAlignment="1">
      <alignment horizontal="center"/>
    </xf>
    <xf numFmtId="0" fontId="37" fillId="6" borderId="13" xfId="0" applyFont="1" applyFill="1" applyBorder="1" applyAlignment="1">
      <alignment horizontal="center"/>
    </xf>
    <xf numFmtId="0" fontId="44" fillId="0" borderId="0" xfId="31" applyAlignment="1">
      <alignment horizontal="center"/>
    </xf>
    <xf numFmtId="0" fontId="44" fillId="2" borderId="32" xfId="31" applyFill="1" applyBorder="1" applyAlignment="1">
      <alignment horizontal="left" wrapText="1"/>
    </xf>
    <xf numFmtId="0" fontId="48" fillId="9" borderId="0" xfId="0" applyFont="1" applyFill="1" applyAlignment="1">
      <alignment horizontal="left" vertical="top" wrapText="1"/>
    </xf>
    <xf numFmtId="0" fontId="19" fillId="15" borderId="0" xfId="0" applyFont="1" applyFill="1" applyAlignment="1">
      <alignment horizontal="center"/>
    </xf>
  </cellXfs>
  <cellStyles count="35">
    <cellStyle name="Excel Built-in Normal" xfId="1" xr:uid="{00000000-0005-0000-0000-000000000000}"/>
    <cellStyle name="Hiperlink" xfId="32" builtinId="8"/>
    <cellStyle name="Moeda" xfId="2" builtinId="4"/>
    <cellStyle name="Moeda 2" xfId="3" xr:uid="{00000000-0005-0000-0000-000002000000}"/>
    <cellStyle name="Moeda 3" xfId="4" xr:uid="{00000000-0005-0000-0000-000003000000}"/>
    <cellStyle name="Moeda 4" xfId="5" xr:uid="{00000000-0005-0000-0000-000004000000}"/>
    <cellStyle name="Moeda 5" xfId="28" xr:uid="{835889BB-5198-4F98-9C4F-16E0F29DB295}"/>
    <cellStyle name="Moeda 6" xfId="34" xr:uid="{76A94B6A-A333-4BBC-984B-FD2C16CADFC2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24" xr:uid="{00000000-0005-0000-0000-00000B000000}"/>
    <cellStyle name="Normal 7" xfId="25" xr:uid="{00000000-0005-0000-0000-00000C000000}"/>
    <cellStyle name="Normal 8" xfId="31" xr:uid="{5E2AB846-411E-421B-A1D5-C1EEAA9D6DB0}"/>
    <cellStyle name="Porcentagem" xfId="11" builtinId="5"/>
    <cellStyle name="Porcentagem 2" xfId="12" xr:uid="{00000000-0005-0000-0000-00000E000000}"/>
    <cellStyle name="Porcentagem 3" xfId="13" xr:uid="{00000000-0005-0000-0000-00000F000000}"/>
    <cellStyle name="Porcentagem 3 2" xfId="14" xr:uid="{00000000-0005-0000-0000-000010000000}"/>
    <cellStyle name="Porcentagem 4" xfId="15" xr:uid="{00000000-0005-0000-0000-000011000000}"/>
    <cellStyle name="Porcentagem 5" xfId="16" xr:uid="{00000000-0005-0000-0000-000012000000}"/>
    <cellStyle name="Porcentagem 6" xfId="27" xr:uid="{00000000-0005-0000-0000-000013000000}"/>
    <cellStyle name="Separador de milhares 2" xfId="30" xr:uid="{55F9467F-C779-4F10-9FBB-EAB59DB21D39}"/>
    <cellStyle name="Vírgula" xfId="17" builtinId="3"/>
    <cellStyle name="Vírgula 2" xfId="18" xr:uid="{00000000-0005-0000-0000-000015000000}"/>
    <cellStyle name="Vírgula 3" xfId="19" xr:uid="{00000000-0005-0000-0000-000016000000}"/>
    <cellStyle name="Vírgula 4" xfId="20" xr:uid="{00000000-0005-0000-0000-000017000000}"/>
    <cellStyle name="Vírgula 4 2" xfId="21" xr:uid="{00000000-0005-0000-0000-000018000000}"/>
    <cellStyle name="Vírgula 5" xfId="22" xr:uid="{00000000-0005-0000-0000-000019000000}"/>
    <cellStyle name="Vírgula 6" xfId="23" xr:uid="{00000000-0005-0000-0000-00001A000000}"/>
    <cellStyle name="Vírgula 7" xfId="26" xr:uid="{00000000-0005-0000-0000-00001B000000}"/>
    <cellStyle name="Vírgula 8" xfId="29" xr:uid="{5DABFBB4-2820-47E0-A122-863B733A17CB}"/>
    <cellStyle name="Vírgula 9" xfId="33" xr:uid="{F4C6465A-97CF-4681-B1B8-67C83B06E50D}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00642D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Futura Lt BT" panose="020B0402020204020303" pitchFamily="34" charset="0"/>
                <a:ea typeface="+mn-ea"/>
                <a:cs typeface="+mn-cs"/>
              </a:defRPr>
            </a:pPr>
            <a:r>
              <a:rPr lang="en-US" sz="1600" b="1"/>
              <a:t>Cronograma de desembolsos de CAPEX  - SISTEMA PISF - Cenário 1</a:t>
            </a:r>
            <a:br>
              <a:rPr lang="en-US" sz="1600" b="1"/>
            </a:br>
            <a:r>
              <a:rPr lang="en-US" sz="1600"/>
              <a:t>(milhões de reais Jul/2023)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Futura Lt BT" panose="020B0402020204020303" pitchFamily="34" charset="0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CAPEX_Crono_fis!$A$3</c:f>
              <c:strCache>
                <c:ptCount val="1"/>
                <c:pt idx="0">
                  <c:v>Investimento mediante reequilíbrio econômico-financeiro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CAPEX_Crono_fis!$B$1:$AJ$1</c:f>
              <c:strCache>
                <c:ptCount val="35"/>
                <c:pt idx="0">
                  <c:v>Ano 1</c:v>
                </c:pt>
                <c:pt idx="1">
                  <c:v>Ano 2</c:v>
                </c:pt>
                <c:pt idx="2">
                  <c:v>Ano 3</c:v>
                </c:pt>
                <c:pt idx="3">
                  <c:v>Ano 4</c:v>
                </c:pt>
                <c:pt idx="4">
                  <c:v>Ano 5</c:v>
                </c:pt>
                <c:pt idx="5">
                  <c:v>Ano 6</c:v>
                </c:pt>
                <c:pt idx="6">
                  <c:v>Ano 7</c:v>
                </c:pt>
                <c:pt idx="7">
                  <c:v>Ano 8</c:v>
                </c:pt>
                <c:pt idx="8">
                  <c:v>Ano 9</c:v>
                </c:pt>
                <c:pt idx="9">
                  <c:v>Ano 10</c:v>
                </c:pt>
                <c:pt idx="10">
                  <c:v>Ano 11</c:v>
                </c:pt>
                <c:pt idx="11">
                  <c:v>Ano 12</c:v>
                </c:pt>
                <c:pt idx="12">
                  <c:v>Ano 13</c:v>
                </c:pt>
                <c:pt idx="13">
                  <c:v>Ano 14</c:v>
                </c:pt>
                <c:pt idx="14">
                  <c:v>Ano 15</c:v>
                </c:pt>
                <c:pt idx="15">
                  <c:v>Ano 16</c:v>
                </c:pt>
                <c:pt idx="16">
                  <c:v>Ano 17</c:v>
                </c:pt>
                <c:pt idx="17">
                  <c:v>Ano 18</c:v>
                </c:pt>
                <c:pt idx="18">
                  <c:v>Ano 19</c:v>
                </c:pt>
                <c:pt idx="19">
                  <c:v>Ano 20</c:v>
                </c:pt>
                <c:pt idx="20">
                  <c:v>Ano 21</c:v>
                </c:pt>
                <c:pt idx="21">
                  <c:v>Ano 22</c:v>
                </c:pt>
                <c:pt idx="22">
                  <c:v>Ano 23</c:v>
                </c:pt>
                <c:pt idx="23">
                  <c:v>Ano 24</c:v>
                </c:pt>
                <c:pt idx="24">
                  <c:v>Ano 25</c:v>
                </c:pt>
                <c:pt idx="25">
                  <c:v>Ano 26</c:v>
                </c:pt>
                <c:pt idx="26">
                  <c:v>Ano 27</c:v>
                </c:pt>
                <c:pt idx="27">
                  <c:v>Ano 28</c:v>
                </c:pt>
                <c:pt idx="28">
                  <c:v>Ano 29</c:v>
                </c:pt>
                <c:pt idx="29">
                  <c:v>Ano 30</c:v>
                </c:pt>
                <c:pt idx="30">
                  <c:v>Ano 31</c:v>
                </c:pt>
                <c:pt idx="31">
                  <c:v>Ano 32</c:v>
                </c:pt>
                <c:pt idx="32">
                  <c:v>Ano 33</c:v>
                </c:pt>
                <c:pt idx="33">
                  <c:v>Ano 34</c:v>
                </c:pt>
                <c:pt idx="34">
                  <c:v>Ano 35</c:v>
                </c:pt>
              </c:strCache>
            </c:strRef>
          </c:cat>
          <c:val>
            <c:numRef>
              <c:f>CAPEX_Crono_fis!$B$3:$AJ$3</c:f>
              <c:numCache>
                <c:formatCode>#,##0.000</c:formatCode>
                <c:ptCount val="3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41-4A75-8C17-7145D342F8AE}"/>
            </c:ext>
          </c:extLst>
        </c:ser>
        <c:ser>
          <c:idx val="2"/>
          <c:order val="2"/>
          <c:tx>
            <c:strRef>
              <c:f>CAPEX_Crono_fis!$A$4</c:f>
              <c:strCache>
                <c:ptCount val="1"/>
                <c:pt idx="0">
                  <c:v>Investimentos obrigatórios a cargo do concessionário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CAPEX_Crono_fis!$B$1:$AJ$1</c:f>
              <c:strCache>
                <c:ptCount val="35"/>
                <c:pt idx="0">
                  <c:v>Ano 1</c:v>
                </c:pt>
                <c:pt idx="1">
                  <c:v>Ano 2</c:v>
                </c:pt>
                <c:pt idx="2">
                  <c:v>Ano 3</c:v>
                </c:pt>
                <c:pt idx="3">
                  <c:v>Ano 4</c:v>
                </c:pt>
                <c:pt idx="4">
                  <c:v>Ano 5</c:v>
                </c:pt>
                <c:pt idx="5">
                  <c:v>Ano 6</c:v>
                </c:pt>
                <c:pt idx="6">
                  <c:v>Ano 7</c:v>
                </c:pt>
                <c:pt idx="7">
                  <c:v>Ano 8</c:v>
                </c:pt>
                <c:pt idx="8">
                  <c:v>Ano 9</c:v>
                </c:pt>
                <c:pt idx="9">
                  <c:v>Ano 10</c:v>
                </c:pt>
                <c:pt idx="10">
                  <c:v>Ano 11</c:v>
                </c:pt>
                <c:pt idx="11">
                  <c:v>Ano 12</c:v>
                </c:pt>
                <c:pt idx="12">
                  <c:v>Ano 13</c:v>
                </c:pt>
                <c:pt idx="13">
                  <c:v>Ano 14</c:v>
                </c:pt>
                <c:pt idx="14">
                  <c:v>Ano 15</c:v>
                </c:pt>
                <c:pt idx="15">
                  <c:v>Ano 16</c:v>
                </c:pt>
                <c:pt idx="16">
                  <c:v>Ano 17</c:v>
                </c:pt>
                <c:pt idx="17">
                  <c:v>Ano 18</c:v>
                </c:pt>
                <c:pt idx="18">
                  <c:v>Ano 19</c:v>
                </c:pt>
                <c:pt idx="19">
                  <c:v>Ano 20</c:v>
                </c:pt>
                <c:pt idx="20">
                  <c:v>Ano 21</c:v>
                </c:pt>
                <c:pt idx="21">
                  <c:v>Ano 22</c:v>
                </c:pt>
                <c:pt idx="22">
                  <c:v>Ano 23</c:v>
                </c:pt>
                <c:pt idx="23">
                  <c:v>Ano 24</c:v>
                </c:pt>
                <c:pt idx="24">
                  <c:v>Ano 25</c:v>
                </c:pt>
                <c:pt idx="25">
                  <c:v>Ano 26</c:v>
                </c:pt>
                <c:pt idx="26">
                  <c:v>Ano 27</c:v>
                </c:pt>
                <c:pt idx="27">
                  <c:v>Ano 28</c:v>
                </c:pt>
                <c:pt idx="28">
                  <c:v>Ano 29</c:v>
                </c:pt>
                <c:pt idx="29">
                  <c:v>Ano 30</c:v>
                </c:pt>
                <c:pt idx="30">
                  <c:v>Ano 31</c:v>
                </c:pt>
                <c:pt idx="31">
                  <c:v>Ano 32</c:v>
                </c:pt>
                <c:pt idx="32">
                  <c:v>Ano 33</c:v>
                </c:pt>
                <c:pt idx="33">
                  <c:v>Ano 34</c:v>
                </c:pt>
                <c:pt idx="34">
                  <c:v>Ano 35</c:v>
                </c:pt>
              </c:strCache>
            </c:strRef>
          </c:cat>
          <c:val>
            <c:numRef>
              <c:f>CAPEX_Crono_fis!$B$4:$AJ$4</c:f>
              <c:numCache>
                <c:formatCode>#,##0.000</c:formatCode>
                <c:ptCount val="35"/>
                <c:pt idx="0">
                  <c:v>122.30800641254282</c:v>
                </c:pt>
                <c:pt idx="1">
                  <c:v>263.68832879353499</c:v>
                </c:pt>
                <c:pt idx="2">
                  <c:v>146.25107694323748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41-4A75-8C17-7145D342F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83243328"/>
        <c:axId val="883244288"/>
        <c:extLst/>
      </c:barChart>
      <c:lineChart>
        <c:grouping val="standard"/>
        <c:varyColors val="0"/>
        <c:ser>
          <c:idx val="0"/>
          <c:order val="0"/>
          <c:tx>
            <c:strRef>
              <c:f>CAPEX_Crono_fis!$A$2</c:f>
              <c:strCache>
                <c:ptCount val="1"/>
                <c:pt idx="0">
                  <c:v>SISTEMA PISF</c:v>
                </c:pt>
              </c:strCache>
            </c:strRef>
          </c:tx>
          <c:spPr>
            <a:ln w="28575" cap="rnd">
              <a:noFill/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Futura Lt BT" panose="020B0402020204020303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CAPEX_Crono_fis!$B$1:$AJ$1</c:f>
              <c:strCache>
                <c:ptCount val="35"/>
                <c:pt idx="0">
                  <c:v>Ano 1</c:v>
                </c:pt>
                <c:pt idx="1">
                  <c:v>Ano 2</c:v>
                </c:pt>
                <c:pt idx="2">
                  <c:v>Ano 3</c:v>
                </c:pt>
                <c:pt idx="3">
                  <c:v>Ano 4</c:v>
                </c:pt>
                <c:pt idx="4">
                  <c:v>Ano 5</c:v>
                </c:pt>
                <c:pt idx="5">
                  <c:v>Ano 6</c:v>
                </c:pt>
                <c:pt idx="6">
                  <c:v>Ano 7</c:v>
                </c:pt>
                <c:pt idx="7">
                  <c:v>Ano 8</c:v>
                </c:pt>
                <c:pt idx="8">
                  <c:v>Ano 9</c:v>
                </c:pt>
                <c:pt idx="9">
                  <c:v>Ano 10</c:v>
                </c:pt>
                <c:pt idx="10">
                  <c:v>Ano 11</c:v>
                </c:pt>
                <c:pt idx="11">
                  <c:v>Ano 12</c:v>
                </c:pt>
                <c:pt idx="12">
                  <c:v>Ano 13</c:v>
                </c:pt>
                <c:pt idx="13">
                  <c:v>Ano 14</c:v>
                </c:pt>
                <c:pt idx="14">
                  <c:v>Ano 15</c:v>
                </c:pt>
                <c:pt idx="15">
                  <c:v>Ano 16</c:v>
                </c:pt>
                <c:pt idx="16">
                  <c:v>Ano 17</c:v>
                </c:pt>
                <c:pt idx="17">
                  <c:v>Ano 18</c:v>
                </c:pt>
                <c:pt idx="18">
                  <c:v>Ano 19</c:v>
                </c:pt>
                <c:pt idx="19">
                  <c:v>Ano 20</c:v>
                </c:pt>
                <c:pt idx="20">
                  <c:v>Ano 21</c:v>
                </c:pt>
                <c:pt idx="21">
                  <c:v>Ano 22</c:v>
                </c:pt>
                <c:pt idx="22">
                  <c:v>Ano 23</c:v>
                </c:pt>
                <c:pt idx="23">
                  <c:v>Ano 24</c:v>
                </c:pt>
                <c:pt idx="24">
                  <c:v>Ano 25</c:v>
                </c:pt>
                <c:pt idx="25">
                  <c:v>Ano 26</c:v>
                </c:pt>
                <c:pt idx="26">
                  <c:v>Ano 27</c:v>
                </c:pt>
                <c:pt idx="27">
                  <c:v>Ano 28</c:v>
                </c:pt>
                <c:pt idx="28">
                  <c:v>Ano 29</c:v>
                </c:pt>
                <c:pt idx="29">
                  <c:v>Ano 30</c:v>
                </c:pt>
                <c:pt idx="30">
                  <c:v>Ano 31</c:v>
                </c:pt>
                <c:pt idx="31">
                  <c:v>Ano 32</c:v>
                </c:pt>
                <c:pt idx="32">
                  <c:v>Ano 33</c:v>
                </c:pt>
                <c:pt idx="33">
                  <c:v>Ano 34</c:v>
                </c:pt>
                <c:pt idx="34">
                  <c:v>Ano 35</c:v>
                </c:pt>
              </c:strCache>
            </c:strRef>
          </c:cat>
          <c:val>
            <c:numRef>
              <c:f>CAPEX_Crono_fis!$B$2:$AJ$2</c:f>
              <c:numCache>
                <c:formatCode>#,##0.000</c:formatCode>
                <c:ptCount val="35"/>
                <c:pt idx="0">
                  <c:v>122.30800641254285</c:v>
                </c:pt>
                <c:pt idx="1">
                  <c:v>263.68832879353499</c:v>
                </c:pt>
                <c:pt idx="2">
                  <c:v>146.25107694323745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241-4A75-8C17-7145D342F8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243328"/>
        <c:axId val="883244288"/>
        <c:extLst/>
      </c:lineChart>
      <c:catAx>
        <c:axId val="883243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utura Lt BT" panose="020B0402020204020303" pitchFamily="34" charset="0"/>
                <a:ea typeface="+mn-ea"/>
                <a:cs typeface="+mn-cs"/>
              </a:defRPr>
            </a:pPr>
            <a:endParaRPr lang="pt-BR"/>
          </a:p>
        </c:txPr>
        <c:crossAx val="883244288"/>
        <c:crosses val="autoZero"/>
        <c:auto val="1"/>
        <c:lblAlgn val="ctr"/>
        <c:lblOffset val="100"/>
        <c:noMultiLvlLbl val="0"/>
      </c:catAx>
      <c:valAx>
        <c:axId val="88324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Futura Lt BT" panose="020B0402020204020303" pitchFamily="34" charset="0"/>
                <a:ea typeface="+mn-ea"/>
                <a:cs typeface="+mn-cs"/>
              </a:defRPr>
            </a:pPr>
            <a:endParaRPr lang="pt-BR"/>
          </a:p>
        </c:txPr>
        <c:crossAx val="88324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Futura Lt BT" panose="020B0402020204020303" pitchFamily="34" charset="0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Futura Lt BT" panose="020B0402020204020303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6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4613237</xdr:colOff>
      <xdr:row>1</xdr:row>
      <xdr:rowOff>291652</xdr:rowOff>
    </xdr:from>
    <xdr:ext cx="1415415" cy="377825"/>
    <xdr:pic>
      <xdr:nvPicPr>
        <xdr:cNvPr id="10" name="Picture 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3962" y="459292"/>
          <a:ext cx="1415415" cy="37782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3146052</xdr:colOff>
      <xdr:row>1</xdr:row>
      <xdr:rowOff>109818</xdr:rowOff>
    </xdr:from>
    <xdr:ext cx="1080135" cy="655320"/>
    <xdr:pic>
      <xdr:nvPicPr>
        <xdr:cNvPr id="11" name="Picture 2" descr="Resultado de imagem para logo engecorps grupo typsa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5132967" y="279363"/>
          <a:ext cx="1080135" cy="655320"/>
        </a:xfrm>
        <a:prstGeom prst="rect">
          <a:avLst/>
        </a:prstGeom>
        <a:noFill/>
      </xdr:spPr>
    </xdr:pic>
    <xdr:clientData/>
  </xdr:oneCellAnchor>
  <xdr:oneCellAnchor>
    <xdr:from>
      <xdr:col>0</xdr:col>
      <xdr:colOff>85725</xdr:colOff>
      <xdr:row>1</xdr:row>
      <xdr:rowOff>209550</xdr:rowOff>
    </xdr:from>
    <xdr:ext cx="1876425" cy="417195"/>
    <xdr:pic>
      <xdr:nvPicPr>
        <xdr:cNvPr id="12" name="Imagem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7630" y="377190"/>
          <a:ext cx="1876425" cy="417195"/>
        </a:xfrm>
        <a:prstGeom prst="rect">
          <a:avLst/>
        </a:prstGeom>
      </xdr:spPr>
    </xdr:pic>
    <xdr:clientData/>
  </xdr:oneCellAnchor>
  <xdr:oneCellAnchor>
    <xdr:from>
      <xdr:col>4</xdr:col>
      <xdr:colOff>235324</xdr:colOff>
      <xdr:row>1</xdr:row>
      <xdr:rowOff>99919</xdr:rowOff>
    </xdr:from>
    <xdr:ext cx="1254125" cy="529590"/>
    <xdr:pic>
      <xdr:nvPicPr>
        <xdr:cNvPr id="13" name="Imagem 12" descr="Descrição: Capturar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95479" y="267559"/>
          <a:ext cx="1254125" cy="52959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441960</xdr:colOff>
      <xdr:row>4</xdr:row>
      <xdr:rowOff>144780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404360" cy="815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205067</xdr:colOff>
      <xdr:row>0</xdr:row>
      <xdr:rowOff>121584</xdr:rowOff>
    </xdr:from>
    <xdr:to>
      <xdr:col>2</xdr:col>
      <xdr:colOff>2798210</xdr:colOff>
      <xdr:row>2</xdr:row>
      <xdr:rowOff>326571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302" y="123489"/>
          <a:ext cx="2593143" cy="5802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83419</xdr:colOff>
      <xdr:row>2</xdr:row>
      <xdr:rowOff>110517</xdr:rowOff>
    </xdr:from>
    <xdr:to>
      <xdr:col>38</xdr:col>
      <xdr:colOff>250864</xdr:colOff>
      <xdr:row>3</xdr:row>
      <xdr:rowOff>133788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38749" y="491517"/>
          <a:ext cx="1438082" cy="38141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35</xdr:col>
      <xdr:colOff>273102</xdr:colOff>
      <xdr:row>1</xdr:row>
      <xdr:rowOff>107977</xdr:rowOff>
    </xdr:from>
    <xdr:to>
      <xdr:col>36</xdr:col>
      <xdr:colOff>99059</xdr:colOff>
      <xdr:row>4</xdr:row>
      <xdr:rowOff>21804</xdr:rowOff>
    </xdr:to>
    <xdr:pic>
      <xdr:nvPicPr>
        <xdr:cNvPr id="4" name="Picture 2" descr="Resultado de imagem para logo engecorps grupo typsa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44223357" y="296572"/>
          <a:ext cx="1096592" cy="656777"/>
        </a:xfrm>
        <a:prstGeom prst="rect">
          <a:avLst/>
        </a:prstGeom>
        <a:noFill/>
      </xdr:spPr>
    </xdr:pic>
    <xdr:clientData/>
  </xdr:twoCellAnchor>
  <xdr:oneCellAnchor>
    <xdr:from>
      <xdr:col>41</xdr:col>
      <xdr:colOff>309025</xdr:colOff>
      <xdr:row>1</xdr:row>
      <xdr:rowOff>142902</xdr:rowOff>
    </xdr:from>
    <xdr:ext cx="1257355" cy="529590"/>
    <xdr:pic>
      <xdr:nvPicPr>
        <xdr:cNvPr id="5" name="Imagem 4" descr="Descrição: Capturar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2605" y="331497"/>
          <a:ext cx="1257355" cy="52959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3255817</xdr:colOff>
      <xdr:row>5</xdr:row>
      <xdr:rowOff>0</xdr:rowOff>
    </xdr:from>
    <xdr:to>
      <xdr:col>36</xdr:col>
      <xdr:colOff>-1</xdr:colOff>
      <xdr:row>37</xdr:row>
      <xdr:rowOff>55765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A71E8DC-18F8-41BC-AE1A-3CED12CBCC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sindusconpr.com.br/incc-di-fgv-310-p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631AC-DE63-404C-A629-CB076135C9B1}">
  <sheetPr>
    <tabColor theme="0" tint="-0.249977111117893"/>
  </sheetPr>
  <dimension ref="A1:K26"/>
  <sheetViews>
    <sheetView showGridLines="0" showRowColHeaders="0" tabSelected="1" zoomScaleNormal="100" workbookViewId="0">
      <selection activeCell="C2" sqref="C2"/>
    </sheetView>
  </sheetViews>
  <sheetFormatPr defaultColWidth="0" defaultRowHeight="14.4" zeroHeight="1"/>
  <cols>
    <col min="1" max="1" width="5.6640625" bestFit="1" customWidth="1"/>
    <col min="2" max="3" width="11.6640625" bestFit="1" customWidth="1"/>
    <col min="4" max="4" width="100.33203125" customWidth="1"/>
    <col min="5" max="5" width="7" bestFit="1" customWidth="1"/>
    <col min="6" max="6" width="23.6640625" bestFit="1" customWidth="1"/>
    <col min="7" max="10" width="0" hidden="1" customWidth="1"/>
    <col min="11" max="11" width="13.33203125" hidden="1" customWidth="1"/>
    <col min="12" max="16384" width="8.88671875" hidden="1"/>
  </cols>
  <sheetData>
    <row r="1" spans="1:11">
      <c r="A1" s="55"/>
      <c r="B1" s="55"/>
      <c r="C1" s="55"/>
      <c r="D1" s="55"/>
      <c r="E1" s="55"/>
      <c r="F1" s="56"/>
      <c r="G1" s="57"/>
      <c r="H1" s="58"/>
      <c r="I1" s="58"/>
      <c r="J1" s="59"/>
      <c r="K1" s="60"/>
    </row>
    <row r="2" spans="1:11" ht="87" customHeight="1">
      <c r="A2" s="61"/>
      <c r="B2" s="61"/>
      <c r="C2" s="61"/>
      <c r="D2" s="61"/>
      <c r="E2" s="61"/>
      <c r="F2" s="62"/>
      <c r="G2" s="63"/>
      <c r="H2" s="64"/>
      <c r="I2" s="64"/>
      <c r="J2" s="65"/>
      <c r="K2" s="66"/>
    </row>
    <row r="3" spans="1:11">
      <c r="A3" s="29"/>
      <c r="B3" s="67"/>
      <c r="C3" s="67"/>
      <c r="D3" s="68" t="s">
        <v>14</v>
      </c>
      <c r="E3" s="67"/>
      <c r="F3" s="69"/>
      <c r="G3" s="70"/>
      <c r="H3" s="71"/>
      <c r="I3" s="71"/>
      <c r="J3" s="72"/>
      <c r="K3" s="73"/>
    </row>
    <row r="4" spans="1:11">
      <c r="A4" s="29"/>
      <c r="B4" s="61"/>
      <c r="C4" s="61"/>
      <c r="D4" s="74" t="s">
        <v>15</v>
      </c>
      <c r="E4" s="61"/>
      <c r="F4" s="62"/>
      <c r="G4" s="63"/>
      <c r="H4" s="64"/>
      <c r="I4" s="64"/>
      <c r="J4" s="65"/>
      <c r="K4" s="66"/>
    </row>
    <row r="5" spans="1:11">
      <c r="A5" s="29"/>
      <c r="B5" s="61"/>
      <c r="C5" s="61"/>
      <c r="D5" s="74"/>
      <c r="E5" s="61"/>
      <c r="F5" s="62"/>
      <c r="G5" s="63"/>
      <c r="H5" s="64"/>
      <c r="I5" s="64"/>
      <c r="J5" s="65"/>
      <c r="K5" s="29"/>
    </row>
    <row r="6" spans="1:11"/>
    <row r="7" spans="1:11"/>
    <row r="8" spans="1:11">
      <c r="C8" s="15"/>
      <c r="D8" s="15" t="s">
        <v>16</v>
      </c>
    </row>
    <row r="9" spans="1:11">
      <c r="C9" s="15"/>
      <c r="D9" s="15"/>
    </row>
    <row r="10" spans="1:11">
      <c r="C10" s="15">
        <v>1</v>
      </c>
      <c r="D10" s="15" t="s">
        <v>17</v>
      </c>
    </row>
    <row r="11" spans="1:11">
      <c r="C11" s="15">
        <v>2</v>
      </c>
      <c r="D11" s="15" t="s">
        <v>18</v>
      </c>
    </row>
    <row r="12" spans="1:11">
      <c r="A12" s="15"/>
      <c r="B12" s="15"/>
      <c r="C12" s="15">
        <v>3</v>
      </c>
      <c r="D12" s="15" t="s">
        <v>19</v>
      </c>
      <c r="E12" s="15"/>
      <c r="F12" s="15"/>
      <c r="G12" s="15"/>
      <c r="H12" s="15"/>
      <c r="I12" s="15"/>
      <c r="J12" s="15"/>
      <c r="K12" s="15"/>
    </row>
    <row r="13" spans="1:11">
      <c r="C13" s="15"/>
      <c r="D13" s="15"/>
    </row>
    <row r="14" spans="1:11">
      <c r="C14" s="15"/>
      <c r="D14" s="15"/>
    </row>
    <row r="15" spans="1:11">
      <c r="C15" s="15"/>
      <c r="D15" s="15" t="s">
        <v>20</v>
      </c>
    </row>
    <row r="16" spans="1:11">
      <c r="C16" s="15"/>
      <c r="D16" s="15" t="s">
        <v>918</v>
      </c>
    </row>
    <row r="17" spans="3:4">
      <c r="C17" s="15"/>
      <c r="D17" s="15" t="s">
        <v>919</v>
      </c>
    </row>
    <row r="18" spans="3:4">
      <c r="C18" s="15"/>
      <c r="D18" s="15" t="s">
        <v>920</v>
      </c>
    </row>
    <row r="19" spans="3:4">
      <c r="C19" s="15"/>
      <c r="D19" s="15"/>
    </row>
    <row r="20" spans="3:4" hidden="1">
      <c r="C20" s="15"/>
      <c r="D20" s="15"/>
    </row>
    <row r="21" spans="3:4" hidden="1">
      <c r="C21" s="15"/>
      <c r="D21" s="15"/>
    </row>
    <row r="22" spans="3:4" hidden="1">
      <c r="C22" s="15"/>
      <c r="D22" s="15"/>
    </row>
    <row r="23" spans="3:4" hidden="1">
      <c r="D23" s="75"/>
    </row>
    <row r="25" spans="3:4" hidden="1">
      <c r="C25" s="15"/>
    </row>
    <row r="26" spans="3:4" hidden="1">
      <c r="C26" s="15"/>
    </row>
  </sheetData>
  <sheetProtection algorithmName="SHA-512" hashValue="opF+NFPORrAYeDRE0r3fWBPNoNEvAM0Lld4CfqvgnuldASruNEQtpNbMw4GdnkiFfQZUVHNBwPSS5m7zUFqzCg==" saltValue="L6fpJ5t+YuAaJ+Osina7SA==" spinCount="100000" sheet="1" objects="1" scenarios="1" selectLockedCells="1" sort="0" autoFilter="0" pivotTables="0" selectUnlockedCells="1"/>
  <conditionalFormatting sqref="A1:G2 J1:K4 B3:G5 J5">
    <cfRule type="containsText" dxfId="2" priority="2" operator="containsText" text="pendente">
      <formula>NOT(ISERROR(SEARCH("pendente",A1)))</formula>
    </cfRule>
  </conditionalFormatting>
  <conditionalFormatting sqref="H1:I5">
    <cfRule type="containsText" dxfId="1" priority="1" operator="containsText" text="pendente">
      <formula>NOT(ISERROR(SEARCH("pendente",H1)))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70B0F-B059-4728-85FD-A1A9C88149E6}">
  <sheetPr>
    <tabColor theme="0" tint="-0.249977111117893"/>
  </sheetPr>
  <dimension ref="A1:G369"/>
  <sheetViews>
    <sheetView workbookViewId="0">
      <selection sqref="A1:G6"/>
    </sheetView>
  </sheetViews>
  <sheetFormatPr defaultColWidth="8.6640625" defaultRowHeight="14.4"/>
  <cols>
    <col min="1" max="5" width="15.6640625" customWidth="1"/>
    <col min="6" max="6" width="12" bestFit="1" customWidth="1"/>
    <col min="8" max="8" width="8.6640625" bestFit="1" customWidth="1"/>
    <col min="9" max="9" width="10.109375" bestFit="1" customWidth="1"/>
    <col min="10" max="12" width="6.44140625" bestFit="1" customWidth="1"/>
    <col min="15" max="15" width="12.44140625" bestFit="1" customWidth="1"/>
  </cols>
  <sheetData>
    <row r="1" spans="1:5" ht="18.600000000000001" thickBot="1">
      <c r="A1" s="251" t="s">
        <v>21</v>
      </c>
      <c r="B1" s="251"/>
      <c r="C1" s="251"/>
      <c r="D1" s="251"/>
      <c r="E1" s="251"/>
    </row>
    <row r="2" spans="1:5">
      <c r="A2" s="252" t="s">
        <v>22</v>
      </c>
      <c r="B2" s="254" t="s">
        <v>23</v>
      </c>
      <c r="C2" s="256" t="s">
        <v>24</v>
      </c>
      <c r="D2" s="256"/>
      <c r="E2" s="257"/>
    </row>
    <row r="3" spans="1:5" ht="15" thickBot="1">
      <c r="A3" s="253"/>
      <c r="B3" s="255"/>
      <c r="C3" s="110" t="s">
        <v>25</v>
      </c>
      <c r="D3" s="110" t="s">
        <v>26</v>
      </c>
      <c r="E3" s="111" t="s">
        <v>27</v>
      </c>
    </row>
    <row r="4" spans="1:5">
      <c r="A4" s="85">
        <v>34547</v>
      </c>
      <c r="B4" s="94">
        <v>100</v>
      </c>
      <c r="C4" s="86" t="s">
        <v>28</v>
      </c>
      <c r="D4" s="86" t="s">
        <v>28</v>
      </c>
      <c r="E4" s="87" t="s">
        <v>28</v>
      </c>
    </row>
    <row r="5" spans="1:5">
      <c r="A5" s="85">
        <v>34578</v>
      </c>
      <c r="B5" s="94">
        <v>101.751</v>
      </c>
      <c r="C5" s="86">
        <v>1.75</v>
      </c>
      <c r="D5" s="86" t="s">
        <v>28</v>
      </c>
      <c r="E5" s="87" t="s">
        <v>28</v>
      </c>
    </row>
    <row r="6" spans="1:5">
      <c r="A6" s="85">
        <v>34608</v>
      </c>
      <c r="B6" s="94">
        <v>103.602</v>
      </c>
      <c r="C6" s="86">
        <v>1.82</v>
      </c>
      <c r="D6" s="86" t="s">
        <v>28</v>
      </c>
      <c r="E6" s="87" t="s">
        <v>28</v>
      </c>
    </row>
    <row r="7" spans="1:5">
      <c r="A7" s="85">
        <v>34639</v>
      </c>
      <c r="B7" s="94">
        <v>106.553</v>
      </c>
      <c r="C7" s="86">
        <v>2.85</v>
      </c>
      <c r="D7" s="86" t="s">
        <v>28</v>
      </c>
      <c r="E7" s="87" t="s">
        <v>28</v>
      </c>
    </row>
    <row r="8" spans="1:5" ht="15" thickBot="1">
      <c r="A8" s="88">
        <v>34669</v>
      </c>
      <c r="B8" s="95">
        <v>107.45</v>
      </c>
      <c r="C8" s="89">
        <v>0.84</v>
      </c>
      <c r="D8" s="89" t="s">
        <v>28</v>
      </c>
      <c r="E8" s="90" t="s">
        <v>28</v>
      </c>
    </row>
    <row r="9" spans="1:5">
      <c r="A9" s="91">
        <v>34700</v>
      </c>
      <c r="B9" s="96">
        <v>108.44199999999999</v>
      </c>
      <c r="C9" s="92">
        <v>0.92</v>
      </c>
      <c r="D9" s="92">
        <v>0.92</v>
      </c>
      <c r="E9" s="93" t="s">
        <v>28</v>
      </c>
    </row>
    <row r="10" spans="1:5">
      <c r="A10" s="85">
        <v>34731</v>
      </c>
      <c r="B10" s="94">
        <v>109.94499999999999</v>
      </c>
      <c r="C10" s="86">
        <v>1.39</v>
      </c>
      <c r="D10" s="86">
        <v>2.3199999999999998</v>
      </c>
      <c r="E10" s="87" t="s">
        <v>28</v>
      </c>
    </row>
    <row r="11" spans="1:5">
      <c r="A11" s="85">
        <v>34759</v>
      </c>
      <c r="B11" s="94">
        <v>111.178</v>
      </c>
      <c r="C11" s="86">
        <v>1.1200000000000001</v>
      </c>
      <c r="D11" s="86">
        <v>3.47</v>
      </c>
      <c r="E11" s="87" t="s">
        <v>28</v>
      </c>
    </row>
    <row r="12" spans="1:5">
      <c r="A12" s="85">
        <v>34790</v>
      </c>
      <c r="B12" s="94">
        <v>113.518</v>
      </c>
      <c r="C12" s="86">
        <v>2.1</v>
      </c>
      <c r="D12" s="86">
        <v>5.65</v>
      </c>
      <c r="E12" s="87" t="s">
        <v>28</v>
      </c>
    </row>
    <row r="13" spans="1:5">
      <c r="A13" s="85">
        <v>34820</v>
      </c>
      <c r="B13" s="94">
        <v>114.17100000000001</v>
      </c>
      <c r="C13" s="86">
        <v>0.57999999999999996</v>
      </c>
      <c r="D13" s="86">
        <v>6.26</v>
      </c>
      <c r="E13" s="87" t="s">
        <v>28</v>
      </c>
    </row>
    <row r="14" spans="1:5">
      <c r="A14" s="85">
        <v>34851</v>
      </c>
      <c r="B14" s="94">
        <v>116.98399999999999</v>
      </c>
      <c r="C14" s="86">
        <v>2.46</v>
      </c>
      <c r="D14" s="86">
        <v>8.8699999999999992</v>
      </c>
      <c r="E14" s="87" t="s">
        <v>28</v>
      </c>
    </row>
    <row r="15" spans="1:5">
      <c r="A15" s="85">
        <v>34881</v>
      </c>
      <c r="B15" s="94">
        <v>119.114</v>
      </c>
      <c r="C15" s="86">
        <v>1.82</v>
      </c>
      <c r="D15" s="86">
        <v>10.86</v>
      </c>
      <c r="E15" s="87" t="s">
        <v>28</v>
      </c>
    </row>
    <row r="16" spans="1:5">
      <c r="A16" s="85">
        <v>34912</v>
      </c>
      <c r="B16" s="94">
        <v>121.729</v>
      </c>
      <c r="C16" s="86">
        <v>2.2000000000000002</v>
      </c>
      <c r="D16" s="86">
        <v>13.29</v>
      </c>
      <c r="E16" s="87">
        <v>21.73</v>
      </c>
    </row>
    <row r="17" spans="1:5">
      <c r="A17" s="85">
        <v>34943</v>
      </c>
      <c r="B17" s="94">
        <v>120.869</v>
      </c>
      <c r="C17" s="86">
        <v>-0.71</v>
      </c>
      <c r="D17" s="86">
        <v>12.49</v>
      </c>
      <c r="E17" s="87">
        <v>18.79</v>
      </c>
    </row>
    <row r="18" spans="1:5">
      <c r="A18" s="85">
        <v>34973</v>
      </c>
      <c r="B18" s="94">
        <v>121.503</v>
      </c>
      <c r="C18" s="86">
        <v>0.52</v>
      </c>
      <c r="D18" s="86">
        <v>13.08</v>
      </c>
      <c r="E18" s="87">
        <v>17.28</v>
      </c>
    </row>
    <row r="19" spans="1:5">
      <c r="A19" s="85">
        <v>35004</v>
      </c>
      <c r="B19" s="94">
        <v>122.955</v>
      </c>
      <c r="C19" s="86">
        <v>1.2</v>
      </c>
      <c r="D19" s="86">
        <v>14.43</v>
      </c>
      <c r="E19" s="87">
        <v>15.39</v>
      </c>
    </row>
    <row r="20" spans="1:5" ht="15" thickBot="1">
      <c r="A20" s="88">
        <v>35034</v>
      </c>
      <c r="B20" s="95">
        <v>123.833</v>
      </c>
      <c r="C20" s="89">
        <v>0.71</v>
      </c>
      <c r="D20" s="89">
        <v>15.25</v>
      </c>
      <c r="E20" s="90">
        <v>15.25</v>
      </c>
    </row>
    <row r="21" spans="1:5">
      <c r="A21" s="91">
        <v>35065</v>
      </c>
      <c r="B21" s="96">
        <v>125.977</v>
      </c>
      <c r="C21" s="92">
        <v>1.73</v>
      </c>
      <c r="D21" s="92">
        <v>1.73</v>
      </c>
      <c r="E21" s="93">
        <v>16.170000000000002</v>
      </c>
    </row>
    <row r="22" spans="1:5">
      <c r="A22" s="85">
        <v>35096</v>
      </c>
      <c r="B22" s="94">
        <v>127.202</v>
      </c>
      <c r="C22" s="86">
        <v>0.97</v>
      </c>
      <c r="D22" s="86">
        <v>2.72</v>
      </c>
      <c r="E22" s="87">
        <v>15.7</v>
      </c>
    </row>
    <row r="23" spans="1:5">
      <c r="A23" s="85">
        <v>35125</v>
      </c>
      <c r="B23" s="94">
        <v>127.715</v>
      </c>
      <c r="C23" s="86">
        <v>0.4</v>
      </c>
      <c r="D23" s="86">
        <v>3.13</v>
      </c>
      <c r="E23" s="87">
        <v>14.87</v>
      </c>
    </row>
    <row r="24" spans="1:5">
      <c r="A24" s="85">
        <v>35156</v>
      </c>
      <c r="B24" s="94">
        <v>128.13</v>
      </c>
      <c r="C24" s="86">
        <v>0.32</v>
      </c>
      <c r="D24" s="86">
        <v>3.47</v>
      </c>
      <c r="E24" s="87">
        <v>12.87</v>
      </c>
    </row>
    <row r="25" spans="1:5">
      <c r="A25" s="85">
        <v>35186</v>
      </c>
      <c r="B25" s="94">
        <v>130.12100000000001</v>
      </c>
      <c r="C25" s="86">
        <v>1.55</v>
      </c>
      <c r="D25" s="86">
        <v>5.08</v>
      </c>
      <c r="E25" s="87">
        <v>13.97</v>
      </c>
    </row>
    <row r="26" spans="1:5">
      <c r="A26" s="85">
        <v>35217</v>
      </c>
      <c r="B26" s="94">
        <v>131.44499999999999</v>
      </c>
      <c r="C26" s="86">
        <v>1.02</v>
      </c>
      <c r="D26" s="86">
        <v>6.15</v>
      </c>
      <c r="E26" s="87">
        <v>12.36</v>
      </c>
    </row>
    <row r="27" spans="1:5">
      <c r="A27" s="85">
        <v>35247</v>
      </c>
      <c r="B27" s="94">
        <v>133.21299999999999</v>
      </c>
      <c r="C27" s="86">
        <v>1.35</v>
      </c>
      <c r="D27" s="86">
        <v>7.57</v>
      </c>
      <c r="E27" s="87">
        <v>11.84</v>
      </c>
    </row>
    <row r="28" spans="1:5">
      <c r="A28" s="85">
        <v>35278</v>
      </c>
      <c r="B28" s="94">
        <v>133.58699999999999</v>
      </c>
      <c r="C28" s="86">
        <v>0.28000000000000003</v>
      </c>
      <c r="D28" s="86">
        <v>7.88</v>
      </c>
      <c r="E28" s="87">
        <v>9.74</v>
      </c>
    </row>
    <row r="29" spans="1:5">
      <c r="A29" s="85">
        <v>35309</v>
      </c>
      <c r="B29" s="94">
        <v>133.72200000000001</v>
      </c>
      <c r="C29" s="86">
        <v>0.1</v>
      </c>
      <c r="D29" s="86">
        <v>7.99</v>
      </c>
      <c r="E29" s="87">
        <v>10.63</v>
      </c>
    </row>
    <row r="30" spans="1:5">
      <c r="A30" s="85">
        <v>35339</v>
      </c>
      <c r="B30" s="94">
        <v>133.97800000000001</v>
      </c>
      <c r="C30" s="86">
        <v>0.19</v>
      </c>
      <c r="D30" s="86">
        <v>8.19</v>
      </c>
      <c r="E30" s="87">
        <v>10.27</v>
      </c>
    </row>
    <row r="31" spans="1:5">
      <c r="A31" s="85">
        <v>35370</v>
      </c>
      <c r="B31" s="94">
        <v>134.24199999999999</v>
      </c>
      <c r="C31" s="86">
        <v>0.2</v>
      </c>
      <c r="D31" s="86">
        <v>8.41</v>
      </c>
      <c r="E31" s="87">
        <v>9.18</v>
      </c>
    </row>
    <row r="32" spans="1:5" ht="15" thickBot="1">
      <c r="A32" s="88">
        <v>35400</v>
      </c>
      <c r="B32" s="95">
        <v>135.22499999999999</v>
      </c>
      <c r="C32" s="89">
        <v>0.73</v>
      </c>
      <c r="D32" s="89">
        <v>9.1999999999999993</v>
      </c>
      <c r="E32" s="90">
        <v>9.1999999999999993</v>
      </c>
    </row>
    <row r="33" spans="1:5">
      <c r="A33" s="91">
        <v>35431</v>
      </c>
      <c r="B33" s="96">
        <v>137.613</v>
      </c>
      <c r="C33" s="92">
        <v>1.77</v>
      </c>
      <c r="D33" s="92">
        <v>1.77</v>
      </c>
      <c r="E33" s="93">
        <v>9.24</v>
      </c>
    </row>
    <row r="34" spans="1:5">
      <c r="A34" s="85">
        <v>35462</v>
      </c>
      <c r="B34" s="94">
        <v>138.20400000000001</v>
      </c>
      <c r="C34" s="86">
        <v>0.43</v>
      </c>
      <c r="D34" s="86">
        <v>2.2000000000000002</v>
      </c>
      <c r="E34" s="87">
        <v>8.65</v>
      </c>
    </row>
    <row r="35" spans="1:5">
      <c r="A35" s="85">
        <v>35490</v>
      </c>
      <c r="B35" s="94">
        <v>139.79499999999999</v>
      </c>
      <c r="C35" s="86">
        <v>1.1499999999999999</v>
      </c>
      <c r="D35" s="86">
        <v>3.38</v>
      </c>
      <c r="E35" s="87">
        <v>9.4600000000000009</v>
      </c>
    </row>
    <row r="36" spans="1:5">
      <c r="A36" s="85">
        <v>35521</v>
      </c>
      <c r="B36" s="94">
        <v>140.74199999999999</v>
      </c>
      <c r="C36" s="86">
        <v>0.68</v>
      </c>
      <c r="D36" s="86">
        <v>4.08</v>
      </c>
      <c r="E36" s="87">
        <v>9.84</v>
      </c>
    </row>
    <row r="37" spans="1:5">
      <c r="A37" s="85">
        <v>35551</v>
      </c>
      <c r="B37" s="94">
        <v>141.04</v>
      </c>
      <c r="C37" s="86">
        <v>0.21</v>
      </c>
      <c r="D37" s="86">
        <v>4.3</v>
      </c>
      <c r="E37" s="87">
        <v>8.39</v>
      </c>
    </row>
    <row r="38" spans="1:5">
      <c r="A38" s="85">
        <v>35582</v>
      </c>
      <c r="B38" s="94">
        <v>142.09</v>
      </c>
      <c r="C38" s="86">
        <v>0.74</v>
      </c>
      <c r="D38" s="86">
        <v>5.08</v>
      </c>
      <c r="E38" s="87">
        <v>8.1</v>
      </c>
    </row>
    <row r="39" spans="1:5">
      <c r="A39" s="85">
        <v>35612</v>
      </c>
      <c r="B39" s="94">
        <v>142.221</v>
      </c>
      <c r="C39" s="86">
        <v>0.09</v>
      </c>
      <c r="D39" s="86">
        <v>5.17</v>
      </c>
      <c r="E39" s="87">
        <v>6.76</v>
      </c>
    </row>
    <row r="40" spans="1:5">
      <c r="A40" s="85">
        <v>35643</v>
      </c>
      <c r="B40" s="94">
        <v>142.35300000000001</v>
      </c>
      <c r="C40" s="86">
        <v>0.09</v>
      </c>
      <c r="D40" s="86">
        <v>5.27</v>
      </c>
      <c r="E40" s="87">
        <v>6.56</v>
      </c>
    </row>
    <row r="41" spans="1:5">
      <c r="A41" s="85">
        <v>35674</v>
      </c>
      <c r="B41" s="94">
        <v>143.042</v>
      </c>
      <c r="C41" s="86">
        <v>0.48</v>
      </c>
      <c r="D41" s="86">
        <v>5.78</v>
      </c>
      <c r="E41" s="87">
        <v>6.97</v>
      </c>
    </row>
    <row r="42" spans="1:5">
      <c r="A42" s="85">
        <v>35704</v>
      </c>
      <c r="B42" s="94">
        <v>143.56700000000001</v>
      </c>
      <c r="C42" s="86">
        <v>0.37</v>
      </c>
      <c r="D42" s="86">
        <v>6.17</v>
      </c>
      <c r="E42" s="87">
        <v>7.16</v>
      </c>
    </row>
    <row r="43" spans="1:5">
      <c r="A43" s="85">
        <v>35735</v>
      </c>
      <c r="B43" s="94">
        <v>144.48099999999999</v>
      </c>
      <c r="C43" s="86">
        <v>0.64</v>
      </c>
      <c r="D43" s="86">
        <v>6.84</v>
      </c>
      <c r="E43" s="87">
        <v>7.63</v>
      </c>
    </row>
    <row r="44" spans="1:5" ht="15" thickBot="1">
      <c r="A44" s="88">
        <v>35765</v>
      </c>
      <c r="B44" s="95">
        <v>145.69499999999999</v>
      </c>
      <c r="C44" s="89">
        <v>0.84</v>
      </c>
      <c r="D44" s="89">
        <v>7.74</v>
      </c>
      <c r="E44" s="90">
        <v>7.74</v>
      </c>
    </row>
    <row r="45" spans="1:5">
      <c r="A45" s="91">
        <v>35796</v>
      </c>
      <c r="B45" s="96">
        <v>147.09100000000001</v>
      </c>
      <c r="C45" s="92">
        <v>0.96</v>
      </c>
      <c r="D45" s="92">
        <v>0.96</v>
      </c>
      <c r="E45" s="93">
        <v>6.89</v>
      </c>
    </row>
    <row r="46" spans="1:5">
      <c r="A46" s="85">
        <v>35827</v>
      </c>
      <c r="B46" s="94">
        <v>147.35599999999999</v>
      </c>
      <c r="C46" s="86">
        <v>0.18</v>
      </c>
      <c r="D46" s="86">
        <v>1.1399999999999999</v>
      </c>
      <c r="E46" s="87">
        <v>6.62</v>
      </c>
    </row>
    <row r="47" spans="1:5">
      <c r="A47" s="85">
        <v>35855</v>
      </c>
      <c r="B47" s="94">
        <v>147.63499999999999</v>
      </c>
      <c r="C47" s="86">
        <v>0.19</v>
      </c>
      <c r="D47" s="86">
        <v>1.33</v>
      </c>
      <c r="E47" s="87">
        <v>5.61</v>
      </c>
    </row>
    <row r="48" spans="1:5">
      <c r="A48" s="85">
        <v>35886</v>
      </c>
      <c r="B48" s="94">
        <v>147.821</v>
      </c>
      <c r="C48" s="86">
        <v>0.13</v>
      </c>
      <c r="D48" s="86">
        <v>1.46</v>
      </c>
      <c r="E48" s="87">
        <v>5.03</v>
      </c>
    </row>
    <row r="49" spans="1:5">
      <c r="A49" s="85">
        <v>35916</v>
      </c>
      <c r="B49" s="94">
        <v>148.02099999999999</v>
      </c>
      <c r="C49" s="86">
        <v>0.14000000000000001</v>
      </c>
      <c r="D49" s="86">
        <v>1.6</v>
      </c>
      <c r="E49" s="87">
        <v>4.95</v>
      </c>
    </row>
    <row r="50" spans="1:5">
      <c r="A50" s="85">
        <v>35947</v>
      </c>
      <c r="B50" s="94">
        <v>148.58799999999999</v>
      </c>
      <c r="C50" s="86">
        <v>0.38</v>
      </c>
      <c r="D50" s="86">
        <v>1.99</v>
      </c>
      <c r="E50" s="87">
        <v>4.57</v>
      </c>
    </row>
    <row r="51" spans="1:5">
      <c r="A51" s="85">
        <v>35977</v>
      </c>
      <c r="B51" s="94">
        <v>148.339</v>
      </c>
      <c r="C51" s="86">
        <v>-0.17</v>
      </c>
      <c r="D51" s="86">
        <v>1.81</v>
      </c>
      <c r="E51" s="87">
        <v>4.3</v>
      </c>
    </row>
    <row r="52" spans="1:5">
      <c r="A52" s="85">
        <v>36008</v>
      </c>
      <c r="B52" s="94">
        <v>148.10900000000001</v>
      </c>
      <c r="C52" s="86">
        <v>-0.16</v>
      </c>
      <c r="D52" s="86">
        <v>1.66</v>
      </c>
      <c r="E52" s="87">
        <v>4.04</v>
      </c>
    </row>
    <row r="53" spans="1:5">
      <c r="A53" s="85">
        <v>36039</v>
      </c>
      <c r="B53" s="94">
        <v>147.98400000000001</v>
      </c>
      <c r="C53" s="86">
        <v>-0.08</v>
      </c>
      <c r="D53" s="86">
        <v>1.57</v>
      </c>
      <c r="E53" s="87">
        <v>3.45</v>
      </c>
    </row>
    <row r="54" spans="1:5">
      <c r="A54" s="85">
        <v>36069</v>
      </c>
      <c r="B54" s="94">
        <v>148.1</v>
      </c>
      <c r="C54" s="86">
        <v>0.08</v>
      </c>
      <c r="D54" s="86">
        <v>1.65</v>
      </c>
      <c r="E54" s="87">
        <v>3.16</v>
      </c>
    </row>
    <row r="55" spans="1:5">
      <c r="A55" s="85">
        <v>36100</v>
      </c>
      <c r="B55" s="94">
        <v>147.62799999999999</v>
      </c>
      <c r="C55" s="86">
        <v>-0.32</v>
      </c>
      <c r="D55" s="86">
        <v>1.33</v>
      </c>
      <c r="E55" s="87">
        <v>2.1800000000000002</v>
      </c>
    </row>
    <row r="56" spans="1:5" ht="15" thickBot="1">
      <c r="A56" s="88">
        <v>36130</v>
      </c>
      <c r="B56" s="95">
        <v>148.291</v>
      </c>
      <c r="C56" s="89">
        <v>0.45</v>
      </c>
      <c r="D56" s="89">
        <v>1.78</v>
      </c>
      <c r="E56" s="90">
        <v>1.78</v>
      </c>
    </row>
    <row r="57" spans="1:5">
      <c r="A57" s="91">
        <v>36161</v>
      </c>
      <c r="B57" s="96">
        <v>149.53299999999999</v>
      </c>
      <c r="C57" s="92">
        <v>0.84</v>
      </c>
      <c r="D57" s="92">
        <v>0.84</v>
      </c>
      <c r="E57" s="93">
        <v>1.66</v>
      </c>
    </row>
    <row r="58" spans="1:5">
      <c r="A58" s="85">
        <v>36192</v>
      </c>
      <c r="B58" s="94">
        <v>154.93299999999999</v>
      </c>
      <c r="C58" s="86">
        <v>3.61</v>
      </c>
      <c r="D58" s="86">
        <v>4.4800000000000004</v>
      </c>
      <c r="E58" s="87">
        <v>5.14</v>
      </c>
    </row>
    <row r="59" spans="1:5">
      <c r="A59" s="85">
        <v>36220</v>
      </c>
      <c r="B59" s="94">
        <v>159.32499999999999</v>
      </c>
      <c r="C59" s="86">
        <v>2.83</v>
      </c>
      <c r="D59" s="86">
        <v>7.44</v>
      </c>
      <c r="E59" s="87">
        <v>7.92</v>
      </c>
    </row>
    <row r="60" spans="1:5">
      <c r="A60" s="85">
        <v>36251</v>
      </c>
      <c r="B60" s="94">
        <v>160.459</v>
      </c>
      <c r="C60" s="86">
        <v>0.71</v>
      </c>
      <c r="D60" s="86">
        <v>8.2100000000000009</v>
      </c>
      <c r="E60" s="87">
        <v>8.5500000000000007</v>
      </c>
    </row>
    <row r="61" spans="1:5">
      <c r="A61" s="85">
        <v>36281</v>
      </c>
      <c r="B61" s="94">
        <v>159.99600000000001</v>
      </c>
      <c r="C61" s="86">
        <v>-0.28999999999999998</v>
      </c>
      <c r="D61" s="86">
        <v>7.89</v>
      </c>
      <c r="E61" s="87">
        <v>8.09</v>
      </c>
    </row>
    <row r="62" spans="1:5">
      <c r="A62" s="85">
        <v>36312</v>
      </c>
      <c r="B62" s="94">
        <v>160.57300000000001</v>
      </c>
      <c r="C62" s="86">
        <v>0.36</v>
      </c>
      <c r="D62" s="86">
        <v>8.2799999999999994</v>
      </c>
      <c r="E62" s="87">
        <v>8.07</v>
      </c>
    </row>
    <row r="63" spans="1:5">
      <c r="A63" s="85">
        <v>36342</v>
      </c>
      <c r="B63" s="94">
        <v>163.06</v>
      </c>
      <c r="C63" s="86">
        <v>1.55</v>
      </c>
      <c r="D63" s="86">
        <v>9.9600000000000009</v>
      </c>
      <c r="E63" s="87">
        <v>9.92</v>
      </c>
    </row>
    <row r="64" spans="1:5">
      <c r="A64" s="85">
        <v>36373</v>
      </c>
      <c r="B64" s="94">
        <v>165.60300000000001</v>
      </c>
      <c r="C64" s="86">
        <v>1.56</v>
      </c>
      <c r="D64" s="86">
        <v>11.67</v>
      </c>
      <c r="E64" s="87">
        <v>11.81</v>
      </c>
    </row>
    <row r="65" spans="1:5">
      <c r="A65" s="85">
        <v>36404</v>
      </c>
      <c r="B65" s="94">
        <v>167.99700000000001</v>
      </c>
      <c r="C65" s="86">
        <v>1.45</v>
      </c>
      <c r="D65" s="86">
        <v>13.29</v>
      </c>
      <c r="E65" s="87">
        <v>13.52</v>
      </c>
    </row>
    <row r="66" spans="1:5">
      <c r="A66" s="85">
        <v>36434</v>
      </c>
      <c r="B66" s="94">
        <v>170.86099999999999</v>
      </c>
      <c r="C66" s="86">
        <v>1.7</v>
      </c>
      <c r="D66" s="86">
        <v>15.22</v>
      </c>
      <c r="E66" s="87">
        <v>15.37</v>
      </c>
    </row>
    <row r="67" spans="1:5">
      <c r="A67" s="85">
        <v>36465</v>
      </c>
      <c r="B67" s="94">
        <v>174.93899999999999</v>
      </c>
      <c r="C67" s="86">
        <v>2.39</v>
      </c>
      <c r="D67" s="86">
        <v>17.97</v>
      </c>
      <c r="E67" s="87">
        <v>18.5</v>
      </c>
    </row>
    <row r="68" spans="1:5" ht="15" thickBot="1">
      <c r="A68" s="88">
        <v>36495</v>
      </c>
      <c r="B68" s="95">
        <v>178.09899999999999</v>
      </c>
      <c r="C68" s="89">
        <v>1.81</v>
      </c>
      <c r="D68" s="89">
        <v>20.100000000000001</v>
      </c>
      <c r="E68" s="90">
        <v>20.100000000000001</v>
      </c>
    </row>
    <row r="69" spans="1:5">
      <c r="A69" s="91">
        <v>36526</v>
      </c>
      <c r="B69" s="96">
        <v>180.30099999999999</v>
      </c>
      <c r="C69" s="92">
        <v>1.24</v>
      </c>
      <c r="D69" s="92">
        <v>1.24</v>
      </c>
      <c r="E69" s="93">
        <v>20.58</v>
      </c>
    </row>
    <row r="70" spans="1:5">
      <c r="A70" s="85">
        <v>36557</v>
      </c>
      <c r="B70" s="94">
        <v>180.935</v>
      </c>
      <c r="C70" s="86">
        <v>0.35</v>
      </c>
      <c r="D70" s="86">
        <v>1.59</v>
      </c>
      <c r="E70" s="87">
        <v>16.78</v>
      </c>
    </row>
    <row r="71" spans="1:5">
      <c r="A71" s="85">
        <v>36586</v>
      </c>
      <c r="B71" s="94">
        <v>181.214</v>
      </c>
      <c r="C71" s="86">
        <v>0.15</v>
      </c>
      <c r="D71" s="86">
        <v>1.75</v>
      </c>
      <c r="E71" s="87">
        <v>13.74</v>
      </c>
    </row>
    <row r="72" spans="1:5">
      <c r="A72" s="85">
        <v>36617</v>
      </c>
      <c r="B72" s="94">
        <v>181.63499999999999</v>
      </c>
      <c r="C72" s="86">
        <v>0.23</v>
      </c>
      <c r="D72" s="86">
        <v>1.99</v>
      </c>
      <c r="E72" s="87">
        <v>13.2</v>
      </c>
    </row>
    <row r="73" spans="1:5">
      <c r="A73" s="85">
        <v>36647</v>
      </c>
      <c r="B73" s="94">
        <v>182.18899999999999</v>
      </c>
      <c r="C73" s="86">
        <v>0.31</v>
      </c>
      <c r="D73" s="86">
        <v>2.2999999999999998</v>
      </c>
      <c r="E73" s="87">
        <v>13.87</v>
      </c>
    </row>
    <row r="74" spans="1:5">
      <c r="A74" s="85">
        <v>36678</v>
      </c>
      <c r="B74" s="94">
        <v>183.745</v>
      </c>
      <c r="C74" s="86">
        <v>0.85</v>
      </c>
      <c r="D74" s="86">
        <v>3.17</v>
      </c>
      <c r="E74" s="87">
        <v>14.43</v>
      </c>
    </row>
    <row r="75" spans="1:5">
      <c r="A75" s="85">
        <v>36708</v>
      </c>
      <c r="B75" s="94">
        <v>186.63399999999999</v>
      </c>
      <c r="C75" s="86">
        <v>1.57</v>
      </c>
      <c r="D75" s="86">
        <v>4.79</v>
      </c>
      <c r="E75" s="87">
        <v>14.46</v>
      </c>
    </row>
    <row r="76" spans="1:5">
      <c r="A76" s="85">
        <v>36739</v>
      </c>
      <c r="B76" s="94">
        <v>191.08699999999999</v>
      </c>
      <c r="C76" s="86">
        <v>2.39</v>
      </c>
      <c r="D76" s="86">
        <v>7.29</v>
      </c>
      <c r="E76" s="87">
        <v>15.39</v>
      </c>
    </row>
    <row r="77" spans="1:5">
      <c r="A77" s="85">
        <v>36770</v>
      </c>
      <c r="B77" s="94">
        <v>193.297</v>
      </c>
      <c r="C77" s="86">
        <v>1.1599999999999999</v>
      </c>
      <c r="D77" s="86">
        <v>8.5299999999999994</v>
      </c>
      <c r="E77" s="87">
        <v>15.06</v>
      </c>
    </row>
    <row r="78" spans="1:5">
      <c r="A78" s="85">
        <v>36800</v>
      </c>
      <c r="B78" s="94">
        <v>194.04</v>
      </c>
      <c r="C78" s="86">
        <v>0.38</v>
      </c>
      <c r="D78" s="86">
        <v>8.9499999999999993</v>
      </c>
      <c r="E78" s="87">
        <v>13.57</v>
      </c>
    </row>
    <row r="79" spans="1:5">
      <c r="A79" s="85">
        <v>36831</v>
      </c>
      <c r="B79" s="94">
        <v>194.59899999999999</v>
      </c>
      <c r="C79" s="86">
        <v>0.28999999999999998</v>
      </c>
      <c r="D79" s="86">
        <v>9.26</v>
      </c>
      <c r="E79" s="87">
        <v>11.24</v>
      </c>
    </row>
    <row r="80" spans="1:5" ht="15" thickBot="1">
      <c r="A80" s="88">
        <v>36861</v>
      </c>
      <c r="B80" s="95">
        <v>195.827</v>
      </c>
      <c r="C80" s="89">
        <v>0.63</v>
      </c>
      <c r="D80" s="89">
        <v>9.9499999999999993</v>
      </c>
      <c r="E80" s="90">
        <v>9.9499999999999993</v>
      </c>
    </row>
    <row r="81" spans="1:5">
      <c r="A81" s="91">
        <v>36892</v>
      </c>
      <c r="B81" s="96">
        <v>197.04499999999999</v>
      </c>
      <c r="C81" s="92">
        <v>0.62</v>
      </c>
      <c r="D81" s="92">
        <v>0.62</v>
      </c>
      <c r="E81" s="93">
        <v>9.2899999999999991</v>
      </c>
    </row>
    <row r="82" spans="1:5">
      <c r="A82" s="85">
        <v>36923</v>
      </c>
      <c r="B82" s="94">
        <v>197.49100000000001</v>
      </c>
      <c r="C82" s="86">
        <v>0.23</v>
      </c>
      <c r="D82" s="86">
        <v>0.85</v>
      </c>
      <c r="E82" s="87">
        <v>9.15</v>
      </c>
    </row>
    <row r="83" spans="1:5">
      <c r="A83" s="85">
        <v>36951</v>
      </c>
      <c r="B83" s="94">
        <v>198.60599999999999</v>
      </c>
      <c r="C83" s="86">
        <v>0.56000000000000005</v>
      </c>
      <c r="D83" s="86">
        <v>1.42</v>
      </c>
      <c r="E83" s="87">
        <v>9.6</v>
      </c>
    </row>
    <row r="84" spans="1:5">
      <c r="A84" s="85">
        <v>36982</v>
      </c>
      <c r="B84" s="94">
        <v>200.59100000000001</v>
      </c>
      <c r="C84" s="86">
        <v>1</v>
      </c>
      <c r="D84" s="86">
        <v>2.4300000000000002</v>
      </c>
      <c r="E84" s="87">
        <v>10.44</v>
      </c>
    </row>
    <row r="85" spans="1:5">
      <c r="A85" s="85">
        <v>37012</v>
      </c>
      <c r="B85" s="94">
        <v>202.32400000000001</v>
      </c>
      <c r="C85" s="86">
        <v>0.86</v>
      </c>
      <c r="D85" s="86">
        <v>3.32</v>
      </c>
      <c r="E85" s="87">
        <v>11.05</v>
      </c>
    </row>
    <row r="86" spans="1:5">
      <c r="A86" s="85">
        <v>37043</v>
      </c>
      <c r="B86" s="94">
        <v>204.31</v>
      </c>
      <c r="C86" s="86">
        <v>0.98</v>
      </c>
      <c r="D86" s="86">
        <v>4.33</v>
      </c>
      <c r="E86" s="87">
        <v>11.19</v>
      </c>
    </row>
    <row r="87" spans="1:5">
      <c r="A87" s="85">
        <v>37073</v>
      </c>
      <c r="B87" s="94">
        <v>207.34100000000001</v>
      </c>
      <c r="C87" s="86">
        <v>1.48</v>
      </c>
      <c r="D87" s="86">
        <v>5.88</v>
      </c>
      <c r="E87" s="87">
        <v>11.09</v>
      </c>
    </row>
    <row r="88" spans="1:5">
      <c r="A88" s="85">
        <v>37104</v>
      </c>
      <c r="B88" s="94">
        <v>210.21100000000001</v>
      </c>
      <c r="C88" s="86">
        <v>1.38</v>
      </c>
      <c r="D88" s="86">
        <v>7.35</v>
      </c>
      <c r="E88" s="87">
        <v>10.01</v>
      </c>
    </row>
    <row r="89" spans="1:5">
      <c r="A89" s="85">
        <v>37135</v>
      </c>
      <c r="B89" s="94">
        <v>210.85300000000001</v>
      </c>
      <c r="C89" s="86">
        <v>0.31</v>
      </c>
      <c r="D89" s="86">
        <v>7.67</v>
      </c>
      <c r="E89" s="87">
        <v>9.08</v>
      </c>
    </row>
    <row r="90" spans="1:5">
      <c r="A90" s="85">
        <v>37165</v>
      </c>
      <c r="B90" s="94">
        <v>213.339</v>
      </c>
      <c r="C90" s="86">
        <v>1.18</v>
      </c>
      <c r="D90" s="86">
        <v>8.94</v>
      </c>
      <c r="E90" s="87">
        <v>9.9499999999999993</v>
      </c>
    </row>
    <row r="91" spans="1:5">
      <c r="A91" s="85">
        <v>37196</v>
      </c>
      <c r="B91" s="94">
        <v>215.685</v>
      </c>
      <c r="C91" s="86">
        <v>1.1000000000000001</v>
      </c>
      <c r="D91" s="86">
        <v>10.14</v>
      </c>
      <c r="E91" s="87">
        <v>10.84</v>
      </c>
    </row>
    <row r="92" spans="1:5" ht="15" thickBot="1">
      <c r="A92" s="88">
        <v>37226</v>
      </c>
      <c r="B92" s="95">
        <v>216.16300000000001</v>
      </c>
      <c r="C92" s="89">
        <v>0.22</v>
      </c>
      <c r="D92" s="89">
        <v>10.38</v>
      </c>
      <c r="E92" s="90">
        <v>10.38</v>
      </c>
    </row>
    <row r="93" spans="1:5">
      <c r="A93" s="91">
        <v>37257</v>
      </c>
      <c r="B93" s="96">
        <v>216.94399999999999</v>
      </c>
      <c r="C93" s="92">
        <v>0.36</v>
      </c>
      <c r="D93" s="92">
        <v>0.36</v>
      </c>
      <c r="E93" s="93">
        <v>10.1</v>
      </c>
    </row>
    <row r="94" spans="1:5">
      <c r="A94" s="85">
        <v>37288</v>
      </c>
      <c r="B94" s="94">
        <v>217.07400000000001</v>
      </c>
      <c r="C94" s="86">
        <v>0.06</v>
      </c>
      <c r="D94" s="86">
        <v>0.42</v>
      </c>
      <c r="E94" s="87">
        <v>9.92</v>
      </c>
    </row>
    <row r="95" spans="1:5">
      <c r="A95" s="85">
        <v>37316</v>
      </c>
      <c r="B95" s="94">
        <v>217.27600000000001</v>
      </c>
      <c r="C95" s="86">
        <v>0.09</v>
      </c>
      <c r="D95" s="86">
        <v>0.51</v>
      </c>
      <c r="E95" s="87">
        <v>9.4</v>
      </c>
    </row>
    <row r="96" spans="1:5">
      <c r="A96" s="85">
        <v>37347</v>
      </c>
      <c r="B96" s="94">
        <v>218.48599999999999</v>
      </c>
      <c r="C96" s="86">
        <v>0.56000000000000005</v>
      </c>
      <c r="D96" s="86">
        <v>1.07</v>
      </c>
      <c r="E96" s="87">
        <v>8.92</v>
      </c>
    </row>
    <row r="97" spans="1:5">
      <c r="A97" s="85">
        <v>37377</v>
      </c>
      <c r="B97" s="94">
        <v>220.292</v>
      </c>
      <c r="C97" s="86">
        <v>0.83</v>
      </c>
      <c r="D97" s="86">
        <v>1.91</v>
      </c>
      <c r="E97" s="87">
        <v>8.8800000000000008</v>
      </c>
    </row>
    <row r="98" spans="1:5">
      <c r="A98" s="85">
        <v>37408</v>
      </c>
      <c r="B98" s="94">
        <v>223.68799999999999</v>
      </c>
      <c r="C98" s="86">
        <v>1.54</v>
      </c>
      <c r="D98" s="86">
        <v>3.48</v>
      </c>
      <c r="E98" s="87">
        <v>9.48</v>
      </c>
    </row>
    <row r="99" spans="1:5">
      <c r="A99" s="85">
        <v>37438</v>
      </c>
      <c r="B99" s="94">
        <v>228.05699999999999</v>
      </c>
      <c r="C99" s="86">
        <v>1.95</v>
      </c>
      <c r="D99" s="86">
        <v>5.5</v>
      </c>
      <c r="E99" s="87">
        <v>9.99</v>
      </c>
    </row>
    <row r="100" spans="1:5">
      <c r="A100" s="85">
        <v>37469</v>
      </c>
      <c r="B100" s="94">
        <v>233.34800000000001</v>
      </c>
      <c r="C100" s="86">
        <v>2.3199999999999998</v>
      </c>
      <c r="D100" s="86">
        <v>7.95</v>
      </c>
      <c r="E100" s="87">
        <v>11.01</v>
      </c>
    </row>
    <row r="101" spans="1:5">
      <c r="A101" s="85">
        <v>37500</v>
      </c>
      <c r="B101" s="94">
        <v>238.94300000000001</v>
      </c>
      <c r="C101" s="86">
        <v>2.4</v>
      </c>
      <c r="D101" s="86">
        <v>10.54</v>
      </c>
      <c r="E101" s="87">
        <v>13.32</v>
      </c>
    </row>
    <row r="102" spans="1:5">
      <c r="A102" s="85">
        <v>37530</v>
      </c>
      <c r="B102" s="94">
        <v>248.19900000000001</v>
      </c>
      <c r="C102" s="86">
        <v>3.87</v>
      </c>
      <c r="D102" s="86">
        <v>14.82</v>
      </c>
      <c r="E102" s="87">
        <v>16.34</v>
      </c>
    </row>
    <row r="103" spans="1:5">
      <c r="A103" s="85">
        <v>37561</v>
      </c>
      <c r="B103" s="94">
        <v>261.08</v>
      </c>
      <c r="C103" s="86">
        <v>5.19</v>
      </c>
      <c r="D103" s="86">
        <v>20.78</v>
      </c>
      <c r="E103" s="87">
        <v>21.05</v>
      </c>
    </row>
    <row r="104" spans="1:5" ht="15" thickBot="1">
      <c r="A104" s="88">
        <v>37591</v>
      </c>
      <c r="B104" s="95">
        <v>270.86700000000002</v>
      </c>
      <c r="C104" s="89">
        <v>3.75</v>
      </c>
      <c r="D104" s="89">
        <v>25.31</v>
      </c>
      <c r="E104" s="90">
        <v>25.31</v>
      </c>
    </row>
    <row r="105" spans="1:5">
      <c r="A105" s="91">
        <v>37622</v>
      </c>
      <c r="B105" s="96">
        <v>277.173</v>
      </c>
      <c r="C105" s="92">
        <v>2.33</v>
      </c>
      <c r="D105" s="92">
        <v>2.33</v>
      </c>
      <c r="E105" s="93">
        <v>27.76</v>
      </c>
    </row>
    <row r="106" spans="1:5">
      <c r="A106" s="85">
        <v>37653</v>
      </c>
      <c r="B106" s="94">
        <v>283.50599999999997</v>
      </c>
      <c r="C106" s="86">
        <v>2.2799999999999998</v>
      </c>
      <c r="D106" s="86">
        <v>4.67</v>
      </c>
      <c r="E106" s="87">
        <v>30.6</v>
      </c>
    </row>
    <row r="107" spans="1:5">
      <c r="A107" s="85">
        <v>37681</v>
      </c>
      <c r="B107" s="94">
        <v>287.85500000000002</v>
      </c>
      <c r="C107" s="86">
        <v>1.53</v>
      </c>
      <c r="D107" s="86">
        <v>6.27</v>
      </c>
      <c r="E107" s="87">
        <v>32.479999999999997</v>
      </c>
    </row>
    <row r="108" spans="1:5">
      <c r="A108" s="85">
        <v>37712</v>
      </c>
      <c r="B108" s="94">
        <v>290.512</v>
      </c>
      <c r="C108" s="86">
        <v>0.92</v>
      </c>
      <c r="D108" s="86">
        <v>7.25</v>
      </c>
      <c r="E108" s="87">
        <v>32.97</v>
      </c>
    </row>
    <row r="109" spans="1:5">
      <c r="A109" s="85">
        <v>37742</v>
      </c>
      <c r="B109" s="94">
        <v>289.74700000000001</v>
      </c>
      <c r="C109" s="86">
        <v>-0.26</v>
      </c>
      <c r="D109" s="86">
        <v>6.97</v>
      </c>
      <c r="E109" s="87">
        <v>31.53</v>
      </c>
    </row>
    <row r="110" spans="1:5">
      <c r="A110" s="85">
        <v>37773</v>
      </c>
      <c r="B110" s="94">
        <v>286.84300000000002</v>
      </c>
      <c r="C110" s="86">
        <v>-1</v>
      </c>
      <c r="D110" s="86">
        <v>5.9</v>
      </c>
      <c r="E110" s="87">
        <v>28.23</v>
      </c>
    </row>
    <row r="111" spans="1:5">
      <c r="A111" s="85">
        <v>37803</v>
      </c>
      <c r="B111" s="94">
        <v>285.649</v>
      </c>
      <c r="C111" s="86">
        <v>-0.42</v>
      </c>
      <c r="D111" s="86">
        <v>5.46</v>
      </c>
      <c r="E111" s="87">
        <v>25.25</v>
      </c>
    </row>
    <row r="112" spans="1:5">
      <c r="A112" s="85">
        <v>37834</v>
      </c>
      <c r="B112" s="94">
        <v>286.73500000000001</v>
      </c>
      <c r="C112" s="86">
        <v>0.38</v>
      </c>
      <c r="D112" s="86">
        <v>5.86</v>
      </c>
      <c r="E112" s="87">
        <v>22.88</v>
      </c>
    </row>
    <row r="113" spans="1:5">
      <c r="A113" s="85">
        <v>37865</v>
      </c>
      <c r="B113" s="94">
        <v>290.12700000000001</v>
      </c>
      <c r="C113" s="86">
        <v>1.18</v>
      </c>
      <c r="D113" s="86">
        <v>7.11</v>
      </c>
      <c r="E113" s="87">
        <v>21.42</v>
      </c>
    </row>
    <row r="114" spans="1:5">
      <c r="A114" s="85">
        <v>37895</v>
      </c>
      <c r="B114" s="94">
        <v>291.22899999999998</v>
      </c>
      <c r="C114" s="86">
        <v>0.38</v>
      </c>
      <c r="D114" s="86">
        <v>7.52</v>
      </c>
      <c r="E114" s="87">
        <v>17.34</v>
      </c>
    </row>
    <row r="115" spans="1:5">
      <c r="A115" s="85">
        <v>37926</v>
      </c>
      <c r="B115" s="94">
        <v>292.65699999999998</v>
      </c>
      <c r="C115" s="86">
        <v>0.49</v>
      </c>
      <c r="D115" s="86">
        <v>8.0399999999999991</v>
      </c>
      <c r="E115" s="87">
        <v>12.09</v>
      </c>
    </row>
    <row r="116" spans="1:5" ht="15" thickBot="1">
      <c r="A116" s="88">
        <v>37956</v>
      </c>
      <c r="B116" s="95">
        <v>294.45499999999998</v>
      </c>
      <c r="C116" s="89">
        <v>0.61</v>
      </c>
      <c r="D116" s="89">
        <v>8.7100000000000009</v>
      </c>
      <c r="E116" s="90">
        <v>8.7100000000000009</v>
      </c>
    </row>
    <row r="117" spans="1:5">
      <c r="A117" s="91">
        <v>37987</v>
      </c>
      <c r="B117" s="96">
        <v>297.03899999999999</v>
      </c>
      <c r="C117" s="92">
        <v>0.88</v>
      </c>
      <c r="D117" s="92">
        <v>0.88</v>
      </c>
      <c r="E117" s="93">
        <v>7.17</v>
      </c>
    </row>
    <row r="118" spans="1:5">
      <c r="A118" s="85">
        <v>38018</v>
      </c>
      <c r="B118" s="94">
        <v>299.09699999999998</v>
      </c>
      <c r="C118" s="86">
        <v>0.69</v>
      </c>
      <c r="D118" s="86">
        <v>1.58</v>
      </c>
      <c r="E118" s="87">
        <v>5.5</v>
      </c>
    </row>
    <row r="119" spans="1:5">
      <c r="A119" s="85">
        <v>38047</v>
      </c>
      <c r="B119" s="94">
        <v>302.48399999999998</v>
      </c>
      <c r="C119" s="86">
        <v>1.1299999999999999</v>
      </c>
      <c r="D119" s="86">
        <v>2.73</v>
      </c>
      <c r="E119" s="87">
        <v>5.08</v>
      </c>
    </row>
    <row r="120" spans="1:5">
      <c r="A120" s="85">
        <v>38078</v>
      </c>
      <c r="B120" s="94">
        <v>306.15100000000001</v>
      </c>
      <c r="C120" s="86">
        <v>1.21</v>
      </c>
      <c r="D120" s="86">
        <v>3.97</v>
      </c>
      <c r="E120" s="87">
        <v>5.38</v>
      </c>
    </row>
    <row r="121" spans="1:5">
      <c r="A121" s="85">
        <v>38108</v>
      </c>
      <c r="B121" s="94">
        <v>310.15199999999999</v>
      </c>
      <c r="C121" s="86">
        <v>1.31</v>
      </c>
      <c r="D121" s="86">
        <v>5.33</v>
      </c>
      <c r="E121" s="87">
        <v>7.04</v>
      </c>
    </row>
    <row r="122" spans="1:5">
      <c r="A122" s="85">
        <v>38139</v>
      </c>
      <c r="B122" s="94">
        <v>314.41899999999998</v>
      </c>
      <c r="C122" s="86">
        <v>1.38</v>
      </c>
      <c r="D122" s="86">
        <v>6.78</v>
      </c>
      <c r="E122" s="87">
        <v>9.61</v>
      </c>
    </row>
    <row r="123" spans="1:5">
      <c r="A123" s="85">
        <v>38169</v>
      </c>
      <c r="B123" s="94">
        <v>318.53199999999998</v>
      </c>
      <c r="C123" s="86">
        <v>1.31</v>
      </c>
      <c r="D123" s="86">
        <v>8.18</v>
      </c>
      <c r="E123" s="87">
        <v>11.51</v>
      </c>
    </row>
    <row r="124" spans="1:5">
      <c r="A124" s="85">
        <v>38200</v>
      </c>
      <c r="B124" s="94">
        <v>322.41199999999998</v>
      </c>
      <c r="C124" s="86">
        <v>1.22</v>
      </c>
      <c r="D124" s="86">
        <v>9.49</v>
      </c>
      <c r="E124" s="87">
        <v>12.44</v>
      </c>
    </row>
    <row r="125" spans="1:5">
      <c r="A125" s="85">
        <v>38231</v>
      </c>
      <c r="B125" s="94">
        <v>324.65100000000001</v>
      </c>
      <c r="C125" s="86">
        <v>0.69</v>
      </c>
      <c r="D125" s="86">
        <v>10.25</v>
      </c>
      <c r="E125" s="87">
        <v>11.9</v>
      </c>
    </row>
    <row r="126" spans="1:5">
      <c r="A126" s="85">
        <v>38261</v>
      </c>
      <c r="B126" s="94">
        <v>325.92500000000001</v>
      </c>
      <c r="C126" s="86">
        <v>0.39</v>
      </c>
      <c r="D126" s="86">
        <v>10.69</v>
      </c>
      <c r="E126" s="87">
        <v>11.91</v>
      </c>
    </row>
    <row r="127" spans="1:5">
      <c r="A127" s="85">
        <v>38292</v>
      </c>
      <c r="B127" s="94">
        <v>328.58800000000002</v>
      </c>
      <c r="C127" s="86">
        <v>0.82</v>
      </c>
      <c r="D127" s="86">
        <v>11.59</v>
      </c>
      <c r="E127" s="87">
        <v>12.28</v>
      </c>
    </row>
    <row r="128" spans="1:5" ht="15" thickBot="1">
      <c r="A128" s="88">
        <v>38322</v>
      </c>
      <c r="B128" s="95">
        <v>331.005</v>
      </c>
      <c r="C128" s="89">
        <v>0.74</v>
      </c>
      <c r="D128" s="89">
        <v>12.41</v>
      </c>
      <c r="E128" s="90">
        <v>12.41</v>
      </c>
    </row>
    <row r="129" spans="1:5">
      <c r="A129" s="91">
        <v>38353</v>
      </c>
      <c r="B129" s="96">
        <v>332.298</v>
      </c>
      <c r="C129" s="92">
        <v>0.39</v>
      </c>
      <c r="D129" s="92">
        <v>0.39</v>
      </c>
      <c r="E129" s="93">
        <v>11.87</v>
      </c>
    </row>
    <row r="130" spans="1:5">
      <c r="A130" s="85">
        <v>38384</v>
      </c>
      <c r="B130" s="94">
        <v>333.28800000000001</v>
      </c>
      <c r="C130" s="86">
        <v>0.3</v>
      </c>
      <c r="D130" s="86">
        <v>0.69</v>
      </c>
      <c r="E130" s="87">
        <v>11.43</v>
      </c>
    </row>
    <row r="131" spans="1:5">
      <c r="A131" s="85">
        <v>38412</v>
      </c>
      <c r="B131" s="94">
        <v>336.12299999999999</v>
      </c>
      <c r="C131" s="86">
        <v>0.85</v>
      </c>
      <c r="D131" s="86">
        <v>1.55</v>
      </c>
      <c r="E131" s="87">
        <v>11.12</v>
      </c>
    </row>
    <row r="132" spans="1:5">
      <c r="A132" s="85">
        <v>38443</v>
      </c>
      <c r="B132" s="94">
        <v>339.03</v>
      </c>
      <c r="C132" s="86">
        <v>0.86</v>
      </c>
      <c r="D132" s="86">
        <v>2.42</v>
      </c>
      <c r="E132" s="87">
        <v>10.74</v>
      </c>
    </row>
    <row r="133" spans="1:5">
      <c r="A133" s="85">
        <v>38473</v>
      </c>
      <c r="B133" s="94">
        <v>338.29899999999998</v>
      </c>
      <c r="C133" s="86">
        <v>-0.22</v>
      </c>
      <c r="D133" s="86">
        <v>2.2000000000000002</v>
      </c>
      <c r="E133" s="87">
        <v>9.08</v>
      </c>
    </row>
    <row r="134" spans="1:5">
      <c r="A134" s="85">
        <v>38504</v>
      </c>
      <c r="B134" s="94">
        <v>336.80099999999999</v>
      </c>
      <c r="C134" s="86">
        <v>-0.44</v>
      </c>
      <c r="D134" s="86">
        <v>1.75</v>
      </c>
      <c r="E134" s="87">
        <v>7.12</v>
      </c>
    </row>
    <row r="135" spans="1:5">
      <c r="A135" s="85">
        <v>38534</v>
      </c>
      <c r="B135" s="94">
        <v>335.66300000000001</v>
      </c>
      <c r="C135" s="86">
        <v>-0.34</v>
      </c>
      <c r="D135" s="86">
        <v>1.41</v>
      </c>
      <c r="E135" s="87">
        <v>5.38</v>
      </c>
    </row>
    <row r="136" spans="1:5">
      <c r="A136" s="85">
        <v>38565</v>
      </c>
      <c r="B136" s="94">
        <v>333.47399999999999</v>
      </c>
      <c r="C136" s="86">
        <v>-0.65</v>
      </c>
      <c r="D136" s="86">
        <v>0.75</v>
      </c>
      <c r="E136" s="87">
        <v>3.43</v>
      </c>
    </row>
    <row r="137" spans="1:5">
      <c r="A137" s="85">
        <v>38596</v>
      </c>
      <c r="B137" s="94">
        <v>331.69</v>
      </c>
      <c r="C137" s="86">
        <v>-0.53</v>
      </c>
      <c r="D137" s="86">
        <v>0.21</v>
      </c>
      <c r="E137" s="87">
        <v>2.17</v>
      </c>
    </row>
    <row r="138" spans="1:5">
      <c r="A138" s="85">
        <v>38626</v>
      </c>
      <c r="B138" s="94">
        <v>333.69400000000002</v>
      </c>
      <c r="C138" s="86">
        <v>0.6</v>
      </c>
      <c r="D138" s="86">
        <v>0.81</v>
      </c>
      <c r="E138" s="87">
        <v>2.38</v>
      </c>
    </row>
    <row r="139" spans="1:5">
      <c r="A139" s="85">
        <v>38657</v>
      </c>
      <c r="B139" s="94">
        <v>335.03300000000002</v>
      </c>
      <c r="C139" s="86">
        <v>0.4</v>
      </c>
      <c r="D139" s="86">
        <v>1.22</v>
      </c>
      <c r="E139" s="87">
        <v>1.96</v>
      </c>
    </row>
    <row r="140" spans="1:5" ht="15" thickBot="1">
      <c r="A140" s="88">
        <v>38687</v>
      </c>
      <c r="B140" s="95">
        <v>335.00599999999997</v>
      </c>
      <c r="C140" s="89">
        <v>-0.01</v>
      </c>
      <c r="D140" s="89">
        <v>1.21</v>
      </c>
      <c r="E140" s="90">
        <v>1.21</v>
      </c>
    </row>
    <row r="141" spans="1:5">
      <c r="A141" s="91">
        <v>38718</v>
      </c>
      <c r="B141" s="96">
        <v>338.08300000000003</v>
      </c>
      <c r="C141" s="92">
        <v>0.92</v>
      </c>
      <c r="D141" s="92">
        <v>0.92</v>
      </c>
      <c r="E141" s="93">
        <v>1.74</v>
      </c>
    </row>
    <row r="142" spans="1:5">
      <c r="A142" s="85">
        <v>38749</v>
      </c>
      <c r="B142" s="94">
        <v>338.12799999999999</v>
      </c>
      <c r="C142" s="86">
        <v>0.01</v>
      </c>
      <c r="D142" s="86">
        <v>0.93</v>
      </c>
      <c r="E142" s="87">
        <v>1.45</v>
      </c>
    </row>
    <row r="143" spans="1:5">
      <c r="A143" s="85">
        <v>38777</v>
      </c>
      <c r="B143" s="94">
        <v>337.339</v>
      </c>
      <c r="C143" s="86">
        <v>-0.23</v>
      </c>
      <c r="D143" s="86">
        <v>0.7</v>
      </c>
      <c r="E143" s="87">
        <v>0.36</v>
      </c>
    </row>
    <row r="144" spans="1:5">
      <c r="A144" s="85">
        <v>38808</v>
      </c>
      <c r="B144" s="94">
        <v>335.92099999999999</v>
      </c>
      <c r="C144" s="86">
        <v>-0.42</v>
      </c>
      <c r="D144" s="86">
        <v>0.27</v>
      </c>
      <c r="E144" s="87">
        <v>-0.92</v>
      </c>
    </row>
    <row r="145" spans="1:5">
      <c r="A145" s="85">
        <v>38838</v>
      </c>
      <c r="B145" s="94">
        <v>337.185</v>
      </c>
      <c r="C145" s="86">
        <v>0.38</v>
      </c>
      <c r="D145" s="86">
        <v>0.65</v>
      </c>
      <c r="E145" s="87">
        <v>-0.33</v>
      </c>
    </row>
    <row r="146" spans="1:5">
      <c r="A146" s="85">
        <v>38869</v>
      </c>
      <c r="B146" s="94">
        <v>339.71199999999999</v>
      </c>
      <c r="C146" s="86">
        <v>0.75</v>
      </c>
      <c r="D146" s="86">
        <v>1.4</v>
      </c>
      <c r="E146" s="87">
        <v>0.86</v>
      </c>
    </row>
    <row r="147" spans="1:5">
      <c r="A147" s="85">
        <v>38899</v>
      </c>
      <c r="B147" s="94">
        <v>340.31200000000001</v>
      </c>
      <c r="C147" s="86">
        <v>0.18</v>
      </c>
      <c r="D147" s="86">
        <v>1.58</v>
      </c>
      <c r="E147" s="87">
        <v>1.39</v>
      </c>
    </row>
    <row r="148" spans="1:5">
      <c r="A148" s="85">
        <v>38930</v>
      </c>
      <c r="B148" s="94">
        <v>341.57400000000001</v>
      </c>
      <c r="C148" s="86">
        <v>0.37</v>
      </c>
      <c r="D148" s="86">
        <v>1.96</v>
      </c>
      <c r="E148" s="87">
        <v>2.4300000000000002</v>
      </c>
    </row>
    <row r="149" spans="1:5">
      <c r="A149" s="85">
        <v>38961</v>
      </c>
      <c r="B149" s="94">
        <v>342.56099999999998</v>
      </c>
      <c r="C149" s="86">
        <v>0.28999999999999998</v>
      </c>
      <c r="D149" s="86">
        <v>2.2599999999999998</v>
      </c>
      <c r="E149" s="87">
        <v>3.28</v>
      </c>
    </row>
    <row r="150" spans="1:5">
      <c r="A150" s="85">
        <v>38991</v>
      </c>
      <c r="B150" s="94">
        <v>344.15499999999997</v>
      </c>
      <c r="C150" s="86">
        <v>0.47</v>
      </c>
      <c r="D150" s="86">
        <v>2.73</v>
      </c>
      <c r="E150" s="87">
        <v>3.13</v>
      </c>
    </row>
    <row r="151" spans="1:5">
      <c r="A151" s="85">
        <v>39022</v>
      </c>
      <c r="B151" s="94">
        <v>346.74599999999998</v>
      </c>
      <c r="C151" s="86">
        <v>0.75</v>
      </c>
      <c r="D151" s="86">
        <v>3.5</v>
      </c>
      <c r="E151" s="87">
        <v>3.5</v>
      </c>
    </row>
    <row r="152" spans="1:5" ht="15" thickBot="1">
      <c r="A152" s="88">
        <v>39052</v>
      </c>
      <c r="B152" s="95">
        <v>347.84199999999998</v>
      </c>
      <c r="C152" s="89">
        <v>0.32</v>
      </c>
      <c r="D152" s="89">
        <v>3.83</v>
      </c>
      <c r="E152" s="90">
        <v>3.83</v>
      </c>
    </row>
    <row r="153" spans="1:5">
      <c r="A153" s="91">
        <v>39083</v>
      </c>
      <c r="B153" s="96">
        <v>349.59300000000002</v>
      </c>
      <c r="C153" s="92">
        <v>0.5</v>
      </c>
      <c r="D153" s="92">
        <v>0.5</v>
      </c>
      <c r="E153" s="93">
        <v>3.4</v>
      </c>
    </row>
    <row r="154" spans="1:5">
      <c r="A154" s="85">
        <v>39114</v>
      </c>
      <c r="B154" s="94">
        <v>350.524</v>
      </c>
      <c r="C154" s="86">
        <v>0.27</v>
      </c>
      <c r="D154" s="86">
        <v>0.77</v>
      </c>
      <c r="E154" s="87">
        <v>3.67</v>
      </c>
    </row>
    <row r="155" spans="1:5">
      <c r="A155" s="85">
        <v>39142</v>
      </c>
      <c r="B155" s="94">
        <v>351.71699999999998</v>
      </c>
      <c r="C155" s="86">
        <v>0.34</v>
      </c>
      <c r="D155" s="86">
        <v>1.1100000000000001</v>
      </c>
      <c r="E155" s="87">
        <v>4.26</v>
      </c>
    </row>
    <row r="156" spans="1:5">
      <c r="A156" s="85">
        <v>39173</v>
      </c>
      <c r="B156" s="94">
        <v>351.86900000000003</v>
      </c>
      <c r="C156" s="86">
        <v>0.04</v>
      </c>
      <c r="D156" s="86">
        <v>1.1599999999999999</v>
      </c>
      <c r="E156" s="87">
        <v>4.75</v>
      </c>
    </row>
    <row r="157" spans="1:5">
      <c r="A157" s="85">
        <v>39203</v>
      </c>
      <c r="B157" s="94">
        <v>352.02</v>
      </c>
      <c r="C157" s="86">
        <v>0.04</v>
      </c>
      <c r="D157" s="86">
        <v>1.2</v>
      </c>
      <c r="E157" s="87">
        <v>4.4000000000000004</v>
      </c>
    </row>
    <row r="158" spans="1:5">
      <c r="A158" s="85">
        <v>39234</v>
      </c>
      <c r="B158" s="94">
        <v>352.93599999999998</v>
      </c>
      <c r="C158" s="86">
        <v>0.26</v>
      </c>
      <c r="D158" s="86">
        <v>1.46</v>
      </c>
      <c r="E158" s="87">
        <v>3.89</v>
      </c>
    </row>
    <row r="159" spans="1:5">
      <c r="A159" s="85">
        <v>39264</v>
      </c>
      <c r="B159" s="94">
        <v>353.92</v>
      </c>
      <c r="C159" s="86">
        <v>0.28000000000000003</v>
      </c>
      <c r="D159" s="86">
        <v>1.75</v>
      </c>
      <c r="E159" s="87">
        <v>4</v>
      </c>
    </row>
    <row r="160" spans="1:5">
      <c r="A160" s="85">
        <v>39295</v>
      </c>
      <c r="B160" s="94">
        <v>357.404</v>
      </c>
      <c r="C160" s="86">
        <v>0.98</v>
      </c>
      <c r="D160" s="86">
        <v>2.75</v>
      </c>
      <c r="E160" s="87">
        <v>4.63</v>
      </c>
    </row>
    <row r="161" spans="1:5">
      <c r="A161" s="85">
        <v>39326</v>
      </c>
      <c r="B161" s="94">
        <v>361.99700000000001</v>
      </c>
      <c r="C161" s="86">
        <v>1.29</v>
      </c>
      <c r="D161" s="86">
        <v>4.07</v>
      </c>
      <c r="E161" s="87">
        <v>5.67</v>
      </c>
    </row>
    <row r="162" spans="1:5">
      <c r="A162" s="85">
        <v>39356</v>
      </c>
      <c r="B162" s="94">
        <v>365.79399999999998</v>
      </c>
      <c r="C162" s="86">
        <v>1.05</v>
      </c>
      <c r="D162" s="86">
        <v>5.16</v>
      </c>
      <c r="E162" s="87">
        <v>6.29</v>
      </c>
    </row>
    <row r="163" spans="1:5">
      <c r="A163" s="85">
        <v>39387</v>
      </c>
      <c r="B163" s="94">
        <v>368.334</v>
      </c>
      <c r="C163" s="86">
        <v>0.69</v>
      </c>
      <c r="D163" s="86">
        <v>5.89</v>
      </c>
      <c r="E163" s="87">
        <v>6.23</v>
      </c>
    </row>
    <row r="164" spans="1:5" ht="15" thickBot="1">
      <c r="A164" s="88">
        <v>39417</v>
      </c>
      <c r="B164" s="95">
        <v>374.815</v>
      </c>
      <c r="C164" s="89">
        <v>1.76</v>
      </c>
      <c r="D164" s="89">
        <v>7.75</v>
      </c>
      <c r="E164" s="90">
        <v>7.75</v>
      </c>
    </row>
    <row r="165" spans="1:5">
      <c r="A165" s="91">
        <v>39448</v>
      </c>
      <c r="B165" s="96">
        <v>378.9</v>
      </c>
      <c r="C165" s="92">
        <v>1.0900000000000001</v>
      </c>
      <c r="D165" s="92">
        <v>1.0900000000000001</v>
      </c>
      <c r="E165" s="93">
        <v>8.3800000000000008</v>
      </c>
    </row>
    <row r="166" spans="1:5">
      <c r="A166" s="85">
        <v>39479</v>
      </c>
      <c r="B166" s="94">
        <v>380.90600000000001</v>
      </c>
      <c r="C166" s="86">
        <v>0.53</v>
      </c>
      <c r="D166" s="86">
        <v>1.63</v>
      </c>
      <c r="E166" s="87">
        <v>8.67</v>
      </c>
    </row>
    <row r="167" spans="1:5">
      <c r="A167" s="85">
        <v>39508</v>
      </c>
      <c r="B167" s="94">
        <v>383.73099999999999</v>
      </c>
      <c r="C167" s="86">
        <v>0.74</v>
      </c>
      <c r="D167" s="86">
        <v>2.38</v>
      </c>
      <c r="E167" s="87">
        <v>9.1</v>
      </c>
    </row>
    <row r="168" spans="1:5">
      <c r="A168" s="85">
        <v>39539</v>
      </c>
      <c r="B168" s="94">
        <v>386.38</v>
      </c>
      <c r="C168" s="86">
        <v>0.69</v>
      </c>
      <c r="D168" s="86">
        <v>3.09</v>
      </c>
      <c r="E168" s="87">
        <v>9.81</v>
      </c>
    </row>
    <row r="169" spans="1:5">
      <c r="A169" s="85">
        <v>39569</v>
      </c>
      <c r="B169" s="94">
        <v>392.59199999999998</v>
      </c>
      <c r="C169" s="86">
        <v>1.61</v>
      </c>
      <c r="D169" s="86">
        <v>4.74</v>
      </c>
      <c r="E169" s="87">
        <v>11.53</v>
      </c>
    </row>
    <row r="170" spans="1:5">
      <c r="A170" s="85">
        <v>39600</v>
      </c>
      <c r="B170" s="94">
        <v>400.38200000000001</v>
      </c>
      <c r="C170" s="86">
        <v>1.98</v>
      </c>
      <c r="D170" s="86">
        <v>6.82</v>
      </c>
      <c r="E170" s="87">
        <v>13.44</v>
      </c>
    </row>
    <row r="171" spans="1:5">
      <c r="A171" s="85">
        <v>39630</v>
      </c>
      <c r="B171" s="94">
        <v>407.44600000000003</v>
      </c>
      <c r="C171" s="86">
        <v>1.76</v>
      </c>
      <c r="D171" s="86">
        <v>8.7100000000000009</v>
      </c>
      <c r="E171" s="87">
        <v>15.12</v>
      </c>
    </row>
    <row r="172" spans="1:5">
      <c r="A172" s="85">
        <v>39661</v>
      </c>
      <c r="B172" s="94">
        <v>406.12700000000001</v>
      </c>
      <c r="C172" s="86">
        <v>-0.32</v>
      </c>
      <c r="D172" s="86">
        <v>8.35</v>
      </c>
      <c r="E172" s="87">
        <v>13.63</v>
      </c>
    </row>
    <row r="173" spans="1:5">
      <c r="A173" s="85">
        <v>39692</v>
      </c>
      <c r="B173" s="94">
        <v>406.55700000000002</v>
      </c>
      <c r="C173" s="86">
        <v>0.11</v>
      </c>
      <c r="D173" s="86">
        <v>8.4700000000000006</v>
      </c>
      <c r="E173" s="87">
        <v>12.31</v>
      </c>
    </row>
    <row r="174" spans="1:5">
      <c r="A174" s="85">
        <v>39722</v>
      </c>
      <c r="B174" s="94">
        <v>410.524</v>
      </c>
      <c r="C174" s="86">
        <v>0.98</v>
      </c>
      <c r="D174" s="86">
        <v>9.5299999999999994</v>
      </c>
      <c r="E174" s="87">
        <v>12.23</v>
      </c>
    </row>
    <row r="175" spans="1:5">
      <c r="A175" s="85">
        <v>39753</v>
      </c>
      <c r="B175" s="94">
        <v>412.10399999999998</v>
      </c>
      <c r="C175" s="86">
        <v>0.38</v>
      </c>
      <c r="D175" s="86">
        <v>9.9499999999999993</v>
      </c>
      <c r="E175" s="87">
        <v>11.88</v>
      </c>
    </row>
    <row r="176" spans="1:5" ht="15" thickBot="1">
      <c r="A176" s="88">
        <v>39783</v>
      </c>
      <c r="B176" s="95">
        <v>411.57499999999999</v>
      </c>
      <c r="C176" s="89">
        <v>-0.13</v>
      </c>
      <c r="D176" s="89">
        <v>9.81</v>
      </c>
      <c r="E176" s="90">
        <v>9.81</v>
      </c>
    </row>
    <row r="177" spans="1:5">
      <c r="A177" s="91">
        <v>39814</v>
      </c>
      <c r="B177" s="96">
        <v>409.78199999999998</v>
      </c>
      <c r="C177" s="92">
        <v>-0.44</v>
      </c>
      <c r="D177" s="92">
        <v>-0.44</v>
      </c>
      <c r="E177" s="93">
        <v>8.15</v>
      </c>
    </row>
    <row r="178" spans="1:5">
      <c r="A178" s="85">
        <v>39845</v>
      </c>
      <c r="B178" s="94">
        <v>410.84899999999999</v>
      </c>
      <c r="C178" s="86">
        <v>0.26</v>
      </c>
      <c r="D178" s="86">
        <v>-0.18</v>
      </c>
      <c r="E178" s="87">
        <v>7.86</v>
      </c>
    </row>
    <row r="179" spans="1:5">
      <c r="A179" s="85">
        <v>39873</v>
      </c>
      <c r="B179" s="94">
        <v>407.80799999999999</v>
      </c>
      <c r="C179" s="86">
        <v>-0.74</v>
      </c>
      <c r="D179" s="86">
        <v>-0.92</v>
      </c>
      <c r="E179" s="87">
        <v>6.27</v>
      </c>
    </row>
    <row r="180" spans="1:5">
      <c r="A180" s="85">
        <v>39904</v>
      </c>
      <c r="B180" s="94">
        <v>407.18099999999998</v>
      </c>
      <c r="C180" s="86">
        <v>-0.15</v>
      </c>
      <c r="D180" s="86">
        <v>-1.07</v>
      </c>
      <c r="E180" s="87">
        <v>5.38</v>
      </c>
    </row>
    <row r="181" spans="1:5">
      <c r="A181" s="85">
        <v>39934</v>
      </c>
      <c r="B181" s="94">
        <v>406.88499999999999</v>
      </c>
      <c r="C181" s="86">
        <v>-7.0000000000000007E-2</v>
      </c>
      <c r="D181" s="86">
        <v>-1.1399999999999999</v>
      </c>
      <c r="E181" s="87">
        <v>3.64</v>
      </c>
    </row>
    <row r="182" spans="1:5">
      <c r="A182" s="85">
        <v>39965</v>
      </c>
      <c r="B182" s="94">
        <v>406.48599999999999</v>
      </c>
      <c r="C182" s="86">
        <v>-0.1</v>
      </c>
      <c r="D182" s="86">
        <v>-1.24</v>
      </c>
      <c r="E182" s="87">
        <v>1.52</v>
      </c>
    </row>
    <row r="183" spans="1:5">
      <c r="A183" s="85">
        <v>39995</v>
      </c>
      <c r="B183" s="94">
        <v>404.71800000000002</v>
      </c>
      <c r="C183" s="86">
        <v>-0.43</v>
      </c>
      <c r="D183" s="86">
        <v>-1.67</v>
      </c>
      <c r="E183" s="87">
        <v>-0.67</v>
      </c>
    </row>
    <row r="184" spans="1:5">
      <c r="A184" s="85">
        <v>40026</v>
      </c>
      <c r="B184" s="94">
        <v>403.25299999999999</v>
      </c>
      <c r="C184" s="86">
        <v>-0.36</v>
      </c>
      <c r="D184" s="86">
        <v>-2.02</v>
      </c>
      <c r="E184" s="87">
        <v>-0.71</v>
      </c>
    </row>
    <row r="185" spans="1:5">
      <c r="A185" s="85">
        <v>40057</v>
      </c>
      <c r="B185" s="94">
        <v>404.94499999999999</v>
      </c>
      <c r="C185" s="86">
        <v>0.42</v>
      </c>
      <c r="D185" s="86">
        <v>-1.61</v>
      </c>
      <c r="E185" s="87">
        <v>-0.4</v>
      </c>
    </row>
    <row r="186" spans="1:5">
      <c r="A186" s="85">
        <v>40087</v>
      </c>
      <c r="B186" s="94">
        <v>405.12900000000002</v>
      </c>
      <c r="C186" s="86">
        <v>0.05</v>
      </c>
      <c r="D186" s="86">
        <v>-1.57</v>
      </c>
      <c r="E186" s="87">
        <v>-1.31</v>
      </c>
    </row>
    <row r="187" spans="1:5">
      <c r="A187" s="85">
        <v>40118</v>
      </c>
      <c r="B187" s="94">
        <v>405.548</v>
      </c>
      <c r="C187" s="86">
        <v>0.1</v>
      </c>
      <c r="D187" s="86">
        <v>-1.46</v>
      </c>
      <c r="E187" s="87">
        <v>-1.59</v>
      </c>
    </row>
    <row r="188" spans="1:5" ht="15" thickBot="1">
      <c r="A188" s="88">
        <v>40148</v>
      </c>
      <c r="B188" s="95">
        <v>404.49900000000002</v>
      </c>
      <c r="C188" s="89">
        <v>-0.26</v>
      </c>
      <c r="D188" s="89">
        <v>-1.72</v>
      </c>
      <c r="E188" s="90">
        <v>-1.72</v>
      </c>
    </row>
    <row r="189" spans="1:5">
      <c r="A189" s="91">
        <v>40179</v>
      </c>
      <c r="B189" s="96">
        <v>407.04899999999998</v>
      </c>
      <c r="C189" s="92">
        <v>0.63</v>
      </c>
      <c r="D189" s="92">
        <v>0.63</v>
      </c>
      <c r="E189" s="93">
        <v>-0.67</v>
      </c>
    </row>
    <row r="190" spans="1:5">
      <c r="A190" s="85">
        <v>40210</v>
      </c>
      <c r="B190" s="94">
        <v>411.84300000000002</v>
      </c>
      <c r="C190" s="86">
        <v>1.18</v>
      </c>
      <c r="D190" s="86">
        <v>1.82</v>
      </c>
      <c r="E190" s="87">
        <v>0.24</v>
      </c>
    </row>
    <row r="191" spans="1:5">
      <c r="A191" s="85">
        <v>40238</v>
      </c>
      <c r="B191" s="94">
        <v>415.73399999999998</v>
      </c>
      <c r="C191" s="86">
        <v>0.94</v>
      </c>
      <c r="D191" s="86">
        <v>2.78</v>
      </c>
      <c r="E191" s="87">
        <v>1.94</v>
      </c>
    </row>
    <row r="192" spans="1:5">
      <c r="A192" s="85">
        <v>40269</v>
      </c>
      <c r="B192" s="94">
        <v>418.91699999999997</v>
      </c>
      <c r="C192" s="86">
        <v>0.77</v>
      </c>
      <c r="D192" s="86">
        <v>3.56</v>
      </c>
      <c r="E192" s="87">
        <v>2.88</v>
      </c>
    </row>
    <row r="193" spans="1:6">
      <c r="A193" s="85">
        <v>40299</v>
      </c>
      <c r="B193" s="94">
        <v>423.88499999999999</v>
      </c>
      <c r="C193" s="86">
        <v>1.19</v>
      </c>
      <c r="D193" s="86">
        <v>4.79</v>
      </c>
      <c r="E193" s="87">
        <v>4.18</v>
      </c>
    </row>
    <row r="194" spans="1:6">
      <c r="A194" s="85">
        <v>40330</v>
      </c>
      <c r="B194" s="94">
        <v>427.48899999999998</v>
      </c>
      <c r="C194" s="86">
        <v>0.85</v>
      </c>
      <c r="D194" s="86">
        <v>5.68</v>
      </c>
      <c r="E194" s="87">
        <v>5.17</v>
      </c>
    </row>
    <row r="195" spans="1:6">
      <c r="A195" s="85">
        <v>40360</v>
      </c>
      <c r="B195" s="94">
        <v>428.15</v>
      </c>
      <c r="C195" s="86">
        <v>0.15</v>
      </c>
      <c r="D195" s="86">
        <v>5.85</v>
      </c>
      <c r="E195" s="87">
        <v>5.79</v>
      </c>
    </row>
    <row r="196" spans="1:6">
      <c r="A196" s="85">
        <v>40391</v>
      </c>
      <c r="B196" s="94">
        <v>431.44499999999999</v>
      </c>
      <c r="C196" s="86">
        <v>0.77</v>
      </c>
      <c r="D196" s="86">
        <v>6.66</v>
      </c>
      <c r="E196" s="87">
        <v>6.99</v>
      </c>
    </row>
    <row r="197" spans="1:6">
      <c r="A197" s="85">
        <v>40422</v>
      </c>
      <c r="B197" s="94">
        <v>436.423</v>
      </c>
      <c r="C197" s="86">
        <v>1.1499999999999999</v>
      </c>
      <c r="D197" s="86">
        <v>7.89</v>
      </c>
      <c r="E197" s="87">
        <v>7.77</v>
      </c>
    </row>
    <row r="198" spans="1:6">
      <c r="A198" s="85">
        <v>40452</v>
      </c>
      <c r="B198" s="94">
        <v>440.82900000000001</v>
      </c>
      <c r="C198" s="86">
        <v>1.01</v>
      </c>
      <c r="D198" s="86">
        <v>8.98</v>
      </c>
      <c r="E198" s="87">
        <v>8.81</v>
      </c>
    </row>
    <row r="199" spans="1:6">
      <c r="A199" s="85">
        <v>40483</v>
      </c>
      <c r="B199" s="94">
        <v>447.20600000000002</v>
      </c>
      <c r="C199" s="86">
        <v>1.45</v>
      </c>
      <c r="D199" s="86">
        <v>10.56</v>
      </c>
      <c r="E199" s="87">
        <v>10.27</v>
      </c>
    </row>
    <row r="200" spans="1:6" ht="15" thickBot="1">
      <c r="A200" s="88">
        <v>40513</v>
      </c>
      <c r="B200" s="95">
        <v>450.30099999999999</v>
      </c>
      <c r="C200" s="89">
        <v>0.69</v>
      </c>
      <c r="D200" s="89">
        <v>11.32</v>
      </c>
      <c r="E200" s="90">
        <v>11.32</v>
      </c>
    </row>
    <row r="201" spans="1:6">
      <c r="A201" s="91">
        <v>40544</v>
      </c>
      <c r="B201" s="96">
        <v>453.875</v>
      </c>
      <c r="C201" s="92">
        <v>0.79</v>
      </c>
      <c r="D201" s="92">
        <v>0.79</v>
      </c>
      <c r="E201" s="93">
        <v>11.5</v>
      </c>
    </row>
    <row r="202" spans="1:6">
      <c r="A202" s="85">
        <v>40575</v>
      </c>
      <c r="B202" s="94">
        <v>458.39699999999999</v>
      </c>
      <c r="C202" s="86">
        <v>1</v>
      </c>
      <c r="D202" s="86">
        <v>1.8</v>
      </c>
      <c r="E202" s="87">
        <v>11.3</v>
      </c>
    </row>
    <row r="203" spans="1:6">
      <c r="A203" s="85">
        <v>40603</v>
      </c>
      <c r="B203" s="94">
        <v>461.24900000000002</v>
      </c>
      <c r="C203" s="86">
        <v>0.62</v>
      </c>
      <c r="D203" s="86">
        <v>2.4300000000000002</v>
      </c>
      <c r="E203" s="87">
        <v>10.95</v>
      </c>
    </row>
    <row r="204" spans="1:6">
      <c r="A204" s="85">
        <v>40634</v>
      </c>
      <c r="B204" s="94">
        <v>463.31099999999998</v>
      </c>
      <c r="C204" s="86">
        <v>0.45</v>
      </c>
      <c r="D204" s="86">
        <v>2.89</v>
      </c>
      <c r="E204" s="87">
        <v>10.6</v>
      </c>
    </row>
    <row r="205" spans="1:6">
      <c r="A205" s="97">
        <v>40664</v>
      </c>
      <c r="B205" s="98">
        <v>465.31099999999998</v>
      </c>
      <c r="C205" s="99">
        <v>0.43</v>
      </c>
      <c r="D205" s="99">
        <v>3.33</v>
      </c>
      <c r="E205" s="100">
        <v>9.77</v>
      </c>
    </row>
    <row r="206" spans="1:6">
      <c r="A206" s="97">
        <v>40695</v>
      </c>
      <c r="B206" s="98">
        <v>464.46300000000002</v>
      </c>
      <c r="C206" s="99">
        <v>-0.18</v>
      </c>
      <c r="D206" s="99">
        <v>3.15</v>
      </c>
      <c r="E206" s="100">
        <v>8.65</v>
      </c>
    </row>
    <row r="207" spans="1:6">
      <c r="A207" s="85">
        <v>40726</v>
      </c>
      <c r="B207" s="94">
        <v>463.92700000000002</v>
      </c>
      <c r="C207" s="86">
        <v>-0.12</v>
      </c>
      <c r="D207" s="86">
        <v>3.03</v>
      </c>
      <c r="E207" s="87">
        <v>8.36</v>
      </c>
      <c r="F207" s="101"/>
    </row>
    <row r="208" spans="1:6">
      <c r="A208" s="85">
        <v>40756</v>
      </c>
      <c r="B208" s="94">
        <v>465.96800000000002</v>
      </c>
      <c r="C208" s="86">
        <v>0.44</v>
      </c>
      <c r="D208" s="86">
        <v>3.48</v>
      </c>
      <c r="E208" s="87">
        <v>8</v>
      </c>
      <c r="F208" s="101"/>
    </row>
    <row r="209" spans="1:6">
      <c r="A209" s="97">
        <v>40787</v>
      </c>
      <c r="B209" s="98">
        <v>468.97500000000002</v>
      </c>
      <c r="C209" s="99">
        <v>0.65</v>
      </c>
      <c r="D209" s="99">
        <v>4.1500000000000004</v>
      </c>
      <c r="E209" s="100">
        <v>7.46</v>
      </c>
      <c r="F209" s="101"/>
    </row>
    <row r="210" spans="1:6">
      <c r="A210" s="97">
        <v>40817</v>
      </c>
      <c r="B210" s="98">
        <v>471.46600000000001</v>
      </c>
      <c r="C210" s="99">
        <v>0.53</v>
      </c>
      <c r="D210" s="99">
        <v>4.7</v>
      </c>
      <c r="E210" s="100">
        <v>6.95</v>
      </c>
      <c r="F210" s="101"/>
    </row>
    <row r="211" spans="1:6">
      <c r="A211" s="85">
        <v>40848</v>
      </c>
      <c r="B211" s="144">
        <v>473.80799999999999</v>
      </c>
      <c r="C211" s="86">
        <v>0.5</v>
      </c>
      <c r="D211" s="86">
        <v>5.22</v>
      </c>
      <c r="E211" s="87">
        <v>5.95</v>
      </c>
    </row>
    <row r="212" spans="1:6" ht="15" thickBot="1">
      <c r="A212" s="88">
        <v>40878</v>
      </c>
      <c r="B212" s="145">
        <v>473.25200000000001</v>
      </c>
      <c r="C212" s="89">
        <v>-0.12</v>
      </c>
      <c r="D212" s="89">
        <v>5.0999999999999996</v>
      </c>
      <c r="E212" s="90">
        <v>5.0999999999999996</v>
      </c>
    </row>
    <row r="213" spans="1:6">
      <c r="A213" s="104">
        <v>40909</v>
      </c>
      <c r="B213" s="105">
        <v>474.42899999999997</v>
      </c>
      <c r="C213" s="106">
        <v>0.25</v>
      </c>
      <c r="D213" s="106">
        <v>0.25</v>
      </c>
      <c r="E213" s="107">
        <v>4.53</v>
      </c>
      <c r="F213" s="101"/>
    </row>
    <row r="214" spans="1:6">
      <c r="A214" s="97">
        <v>40940</v>
      </c>
      <c r="B214" s="98">
        <v>474.13799999999998</v>
      </c>
      <c r="C214" s="99">
        <v>-0.06</v>
      </c>
      <c r="D214" s="99">
        <v>0.19</v>
      </c>
      <c r="E214" s="100">
        <v>3.43</v>
      </c>
      <c r="F214" s="101"/>
    </row>
    <row r="215" spans="1:6">
      <c r="A215" s="97">
        <v>40969</v>
      </c>
      <c r="B215" s="98">
        <v>476.166</v>
      </c>
      <c r="C215" s="99">
        <v>0.43</v>
      </c>
      <c r="D215" s="99">
        <v>0.62</v>
      </c>
      <c r="E215" s="100">
        <v>3.23</v>
      </c>
      <c r="F215" s="101"/>
    </row>
    <row r="216" spans="1:6">
      <c r="A216" s="97">
        <v>41000</v>
      </c>
      <c r="B216" s="98">
        <v>480.22899999999998</v>
      </c>
      <c r="C216" s="99">
        <v>0.85</v>
      </c>
      <c r="D216" s="99">
        <v>1.47</v>
      </c>
      <c r="E216" s="100">
        <v>3.65</v>
      </c>
      <c r="F216" s="101"/>
    </row>
    <row r="217" spans="1:6">
      <c r="A217" s="97">
        <v>41030</v>
      </c>
      <c r="B217" s="98">
        <v>485.14</v>
      </c>
      <c r="C217" s="99">
        <v>1.02</v>
      </c>
      <c r="D217" s="99">
        <v>2.5099999999999998</v>
      </c>
      <c r="E217" s="100">
        <v>4.26</v>
      </c>
    </row>
    <row r="218" spans="1:6">
      <c r="A218" s="97">
        <v>41061</v>
      </c>
      <c r="B218" s="98">
        <v>488.34199999999998</v>
      </c>
      <c r="C218" s="99">
        <v>0.66</v>
      </c>
      <c r="D218" s="99">
        <v>3.19</v>
      </c>
      <c r="E218" s="100">
        <v>5.14</v>
      </c>
      <c r="F218" s="101"/>
    </row>
    <row r="219" spans="1:6">
      <c r="A219" s="97">
        <v>41091</v>
      </c>
      <c r="B219" s="98">
        <v>494.89100000000002</v>
      </c>
      <c r="C219" s="99">
        <v>1.34</v>
      </c>
      <c r="D219" s="99">
        <v>4.57</v>
      </c>
      <c r="E219" s="100">
        <v>6.67</v>
      </c>
      <c r="F219" s="101"/>
    </row>
    <row r="220" spans="1:6">
      <c r="A220" s="97">
        <v>41122</v>
      </c>
      <c r="B220" s="98">
        <v>501.95699999999999</v>
      </c>
      <c r="C220" s="99">
        <v>1.43</v>
      </c>
      <c r="D220" s="99">
        <v>6.07</v>
      </c>
      <c r="E220" s="100">
        <v>7.72</v>
      </c>
    </row>
    <row r="221" spans="1:6">
      <c r="A221" s="97">
        <v>41153</v>
      </c>
      <c r="B221" s="98">
        <v>506.80399999999997</v>
      </c>
      <c r="C221" s="99">
        <v>0.97</v>
      </c>
      <c r="D221" s="99">
        <v>7.09</v>
      </c>
      <c r="E221" s="100">
        <v>8.07</v>
      </c>
      <c r="F221" s="101"/>
    </row>
    <row r="222" spans="1:6">
      <c r="A222" s="97">
        <v>41183</v>
      </c>
      <c r="B222" s="98">
        <v>506.92599999999999</v>
      </c>
      <c r="C222" s="99">
        <v>0.02</v>
      </c>
      <c r="D222" s="99">
        <v>7.12</v>
      </c>
      <c r="E222" s="100">
        <v>7.52</v>
      </c>
      <c r="F222" s="101"/>
    </row>
    <row r="223" spans="1:6">
      <c r="A223" s="97">
        <v>41214</v>
      </c>
      <c r="B223" s="98">
        <v>506.79500000000002</v>
      </c>
      <c r="C223" s="99">
        <v>-0.03</v>
      </c>
      <c r="D223" s="99">
        <v>7.09</v>
      </c>
      <c r="E223" s="100">
        <v>6.96</v>
      </c>
      <c r="F223" s="101"/>
    </row>
    <row r="224" spans="1:6" ht="15" thickBot="1">
      <c r="A224" s="88">
        <v>41244</v>
      </c>
      <c r="B224" s="95">
        <v>510.25200000000001</v>
      </c>
      <c r="C224" s="89">
        <v>0.68</v>
      </c>
      <c r="D224" s="89">
        <v>7.82</v>
      </c>
      <c r="E224" s="90">
        <v>7.82</v>
      </c>
      <c r="F224" s="101"/>
    </row>
    <row r="225" spans="1:6">
      <c r="A225" s="91">
        <v>41275</v>
      </c>
      <c r="B225" s="96">
        <v>511.97699999999998</v>
      </c>
      <c r="C225" s="92">
        <v>0.34</v>
      </c>
      <c r="D225" s="92">
        <v>0.34</v>
      </c>
      <c r="E225" s="93">
        <v>7.91</v>
      </c>
      <c r="F225" s="101"/>
    </row>
    <row r="226" spans="1:6">
      <c r="A226" s="97">
        <v>41306</v>
      </c>
      <c r="B226" s="98">
        <v>513.46699999999998</v>
      </c>
      <c r="C226" s="99">
        <v>0.28999999999999998</v>
      </c>
      <c r="D226" s="99">
        <v>0.63</v>
      </c>
      <c r="E226" s="100">
        <v>8.2899999999999991</v>
      </c>
      <c r="F226" s="101"/>
    </row>
    <row r="227" spans="1:6">
      <c r="A227" s="97">
        <v>41334</v>
      </c>
      <c r="B227" s="98">
        <v>514.52599999999995</v>
      </c>
      <c r="C227" s="99">
        <v>0.21</v>
      </c>
      <c r="D227" s="99">
        <v>0.84</v>
      </c>
      <c r="E227" s="100">
        <v>8.06</v>
      </c>
      <c r="F227" s="101"/>
    </row>
    <row r="228" spans="1:6">
      <c r="A228" s="97">
        <v>41365</v>
      </c>
      <c r="B228" s="98">
        <v>515.27599999999995</v>
      </c>
      <c r="C228" s="99">
        <v>0.15</v>
      </c>
      <c r="D228" s="99">
        <v>0.98</v>
      </c>
      <c r="E228" s="100">
        <v>7.3</v>
      </c>
      <c r="F228" s="101"/>
    </row>
    <row r="229" spans="1:6">
      <c r="A229" s="97">
        <v>41395</v>
      </c>
      <c r="B229" s="98">
        <v>515.29899999999998</v>
      </c>
      <c r="C229" s="99">
        <v>0</v>
      </c>
      <c r="D229" s="99">
        <v>0.99</v>
      </c>
      <c r="E229" s="100">
        <v>6.22</v>
      </c>
      <c r="F229" s="101"/>
    </row>
    <row r="230" spans="1:6">
      <c r="A230" s="97">
        <v>41426</v>
      </c>
      <c r="B230" s="98">
        <v>519.15300000000002</v>
      </c>
      <c r="C230" s="99">
        <v>0.75</v>
      </c>
      <c r="D230" s="99">
        <v>1.74</v>
      </c>
      <c r="E230" s="100">
        <v>6.31</v>
      </c>
      <c r="F230" s="101"/>
    </row>
    <row r="231" spans="1:6">
      <c r="A231" s="97">
        <v>41456</v>
      </c>
      <c r="B231" s="98">
        <v>520.50800000000004</v>
      </c>
      <c r="C231" s="99">
        <v>0.26</v>
      </c>
      <c r="D231" s="99">
        <v>2.0099999999999998</v>
      </c>
      <c r="E231" s="100">
        <v>5.18</v>
      </c>
      <c r="F231" s="101"/>
    </row>
    <row r="232" spans="1:6">
      <c r="A232" s="97">
        <v>41487</v>
      </c>
      <c r="B232" s="98">
        <v>521.27</v>
      </c>
      <c r="C232" s="99">
        <v>0.15</v>
      </c>
      <c r="D232" s="99">
        <v>2.16</v>
      </c>
      <c r="E232" s="100">
        <v>3.85</v>
      </c>
    </row>
    <row r="233" spans="1:6">
      <c r="A233" s="97">
        <v>41518</v>
      </c>
      <c r="B233" s="98">
        <v>529.08500000000004</v>
      </c>
      <c r="C233" s="99">
        <v>1.5</v>
      </c>
      <c r="D233" s="99">
        <v>3.69</v>
      </c>
      <c r="E233" s="100">
        <v>4.4000000000000004</v>
      </c>
    </row>
    <row r="234" spans="1:6">
      <c r="A234" s="97">
        <v>41548</v>
      </c>
      <c r="B234" s="98">
        <v>533.62099999999998</v>
      </c>
      <c r="C234" s="99">
        <v>0.86</v>
      </c>
      <c r="D234" s="99">
        <v>4.58</v>
      </c>
      <c r="E234" s="100">
        <v>5.27</v>
      </c>
    </row>
    <row r="235" spans="1:6">
      <c r="A235" s="97">
        <v>41579</v>
      </c>
      <c r="B235" s="98">
        <v>535.16800000000001</v>
      </c>
      <c r="C235" s="99">
        <v>0.28999999999999998</v>
      </c>
      <c r="D235" s="99">
        <v>4.88</v>
      </c>
      <c r="E235" s="100">
        <v>5.6</v>
      </c>
      <c r="F235" s="101"/>
    </row>
    <row r="236" spans="1:6" ht="15" thickBot="1">
      <c r="A236" s="146">
        <v>41609</v>
      </c>
      <c r="B236" s="147">
        <v>538.37</v>
      </c>
      <c r="C236" s="148">
        <v>0.6</v>
      </c>
      <c r="D236" s="148">
        <v>5.51</v>
      </c>
      <c r="E236" s="149">
        <v>5.51</v>
      </c>
      <c r="F236" s="101"/>
    </row>
    <row r="237" spans="1:6">
      <c r="A237" s="150">
        <v>41640</v>
      </c>
      <c r="B237" s="151">
        <v>540.95899999999995</v>
      </c>
      <c r="C237" s="152">
        <v>0.48</v>
      </c>
      <c r="D237" s="152">
        <v>0.48</v>
      </c>
      <c r="E237" s="153">
        <v>5.66</v>
      </c>
    </row>
    <row r="238" spans="1:6">
      <c r="A238" s="97">
        <v>41671</v>
      </c>
      <c r="B238" s="98">
        <v>543.03800000000001</v>
      </c>
      <c r="C238" s="99">
        <v>0.38</v>
      </c>
      <c r="D238" s="99">
        <v>0.87</v>
      </c>
      <c r="E238" s="100">
        <v>5.76</v>
      </c>
    </row>
    <row r="239" spans="1:6">
      <c r="A239" s="97">
        <v>41699</v>
      </c>
      <c r="B239" s="98">
        <v>552.08699999999999</v>
      </c>
      <c r="C239" s="99">
        <v>1.67</v>
      </c>
      <c r="D239" s="99">
        <v>2.5499999999999998</v>
      </c>
      <c r="E239" s="100">
        <v>7.3</v>
      </c>
      <c r="F239" s="101"/>
    </row>
    <row r="240" spans="1:6">
      <c r="A240" s="97">
        <v>41730</v>
      </c>
      <c r="B240" s="98">
        <v>556.41999999999996</v>
      </c>
      <c r="C240" s="99">
        <v>0.78</v>
      </c>
      <c r="D240" s="99">
        <v>3.35</v>
      </c>
      <c r="E240" s="100">
        <v>7.98</v>
      </c>
    </row>
    <row r="241" spans="1:6">
      <c r="A241" s="97">
        <v>41760</v>
      </c>
      <c r="B241" s="98">
        <v>555.67899999999997</v>
      </c>
      <c r="C241" s="99">
        <v>-0.13</v>
      </c>
      <c r="D241" s="99">
        <v>3.22</v>
      </c>
      <c r="E241" s="100">
        <v>7.84</v>
      </c>
    </row>
    <row r="242" spans="1:6">
      <c r="A242" s="97">
        <v>41791</v>
      </c>
      <c r="B242" s="98">
        <v>551.55399999999997</v>
      </c>
      <c r="C242" s="99">
        <v>-0.74</v>
      </c>
      <c r="D242" s="99">
        <v>2.4500000000000002</v>
      </c>
      <c r="E242" s="100">
        <v>6.24</v>
      </c>
      <c r="F242" s="101"/>
    </row>
    <row r="243" spans="1:6">
      <c r="A243" s="97">
        <v>41821</v>
      </c>
      <c r="B243" s="98">
        <v>548.202</v>
      </c>
      <c r="C243" s="99">
        <v>-0.61</v>
      </c>
      <c r="D243" s="99">
        <v>1.83</v>
      </c>
      <c r="E243" s="100">
        <v>5.32</v>
      </c>
      <c r="F243" s="101"/>
    </row>
    <row r="244" spans="1:6">
      <c r="A244" s="97">
        <v>41852</v>
      </c>
      <c r="B244" s="98">
        <v>546.745</v>
      </c>
      <c r="C244" s="99">
        <v>-0.27</v>
      </c>
      <c r="D244" s="99">
        <v>1.56</v>
      </c>
      <c r="E244" s="100">
        <v>4.8899999999999997</v>
      </c>
    </row>
    <row r="245" spans="1:6">
      <c r="A245" s="97">
        <v>41883</v>
      </c>
      <c r="B245" s="98">
        <v>547.83900000000006</v>
      </c>
      <c r="C245" s="99">
        <v>0.2</v>
      </c>
      <c r="D245" s="99">
        <v>1.76</v>
      </c>
      <c r="E245" s="100">
        <v>3.54</v>
      </c>
    </row>
    <row r="246" spans="1:6">
      <c r="A246" s="97">
        <v>41913</v>
      </c>
      <c r="B246" s="98">
        <v>549.39599999999996</v>
      </c>
      <c r="C246" s="99">
        <v>0.28000000000000003</v>
      </c>
      <c r="D246" s="99">
        <v>2.0499999999999998</v>
      </c>
      <c r="E246" s="100">
        <v>2.96</v>
      </c>
      <c r="F246" s="101"/>
    </row>
    <row r="247" spans="1:6">
      <c r="A247" s="97">
        <v>41944</v>
      </c>
      <c r="B247" s="98">
        <v>554.76900000000001</v>
      </c>
      <c r="C247" s="99">
        <v>0.98</v>
      </c>
      <c r="D247" s="99">
        <v>3.05</v>
      </c>
      <c r="E247" s="100">
        <v>3.66</v>
      </c>
    </row>
    <row r="248" spans="1:6" ht="15" thickBot="1">
      <c r="A248" s="88">
        <v>41974</v>
      </c>
      <c r="B248" s="95">
        <v>558.21299999999997</v>
      </c>
      <c r="C248" s="89">
        <v>0.62</v>
      </c>
      <c r="D248" s="89">
        <v>3.69</v>
      </c>
      <c r="E248" s="90">
        <v>3.69</v>
      </c>
      <c r="F248" s="101"/>
    </row>
    <row r="249" spans="1:6">
      <c r="A249" s="97">
        <v>42005</v>
      </c>
      <c r="B249" s="98">
        <v>562.48199999999997</v>
      </c>
      <c r="C249" s="99">
        <v>0.76</v>
      </c>
      <c r="D249" s="99">
        <v>0.76</v>
      </c>
      <c r="E249" s="100">
        <v>3.98</v>
      </c>
      <c r="F249" s="101"/>
    </row>
    <row r="250" spans="1:6">
      <c r="A250" s="97">
        <v>42036</v>
      </c>
      <c r="B250" s="98">
        <v>564.00400000000002</v>
      </c>
      <c r="C250" s="99">
        <v>0.27</v>
      </c>
      <c r="D250" s="99">
        <v>1.04</v>
      </c>
      <c r="E250" s="100">
        <v>3.86</v>
      </c>
    </row>
    <row r="251" spans="1:6">
      <c r="A251" s="97">
        <v>42064</v>
      </c>
      <c r="B251" s="98">
        <v>569.53599999999994</v>
      </c>
      <c r="C251" s="99">
        <v>0.98</v>
      </c>
      <c r="D251" s="99">
        <v>2.0299999999999998</v>
      </c>
      <c r="E251" s="100">
        <v>3.16</v>
      </c>
    </row>
    <row r="252" spans="1:6">
      <c r="A252" s="97">
        <v>42095</v>
      </c>
      <c r="B252" s="98">
        <v>576.17499999999995</v>
      </c>
      <c r="C252" s="99">
        <v>1.17</v>
      </c>
      <c r="D252" s="99">
        <v>3.22</v>
      </c>
      <c r="E252" s="100">
        <v>3.55</v>
      </c>
    </row>
    <row r="253" spans="1:6">
      <c r="A253" s="97">
        <v>42125</v>
      </c>
      <c r="B253" s="98">
        <v>578.51599999999996</v>
      </c>
      <c r="C253" s="99">
        <v>0.41</v>
      </c>
      <c r="D253" s="99">
        <v>3.64</v>
      </c>
      <c r="E253" s="100">
        <v>4.1100000000000003</v>
      </c>
      <c r="F253" s="101"/>
    </row>
    <row r="254" spans="1:6">
      <c r="A254" s="97">
        <v>42156</v>
      </c>
      <c r="B254" s="98">
        <v>582.40099999999995</v>
      </c>
      <c r="C254" s="99">
        <v>0.67</v>
      </c>
      <c r="D254" s="99">
        <v>4.33</v>
      </c>
      <c r="E254" s="100">
        <v>5.59</v>
      </c>
      <c r="F254" s="101"/>
    </row>
    <row r="255" spans="1:6">
      <c r="A255" s="97">
        <v>42186</v>
      </c>
      <c r="B255" s="98">
        <v>586.42600000000004</v>
      </c>
      <c r="C255" s="99">
        <v>0.69</v>
      </c>
      <c r="D255" s="99">
        <v>5.05</v>
      </c>
      <c r="E255" s="100">
        <v>6.97</v>
      </c>
      <c r="F255" s="101"/>
    </row>
    <row r="256" spans="1:6">
      <c r="A256" s="97">
        <v>42217</v>
      </c>
      <c r="B256" s="98">
        <v>588.04200000000003</v>
      </c>
      <c r="C256" s="99">
        <v>0.28000000000000003</v>
      </c>
      <c r="D256" s="99">
        <v>5.34</v>
      </c>
      <c r="E256" s="100">
        <v>7.55</v>
      </c>
      <c r="F256" s="101"/>
    </row>
    <row r="257" spans="1:7">
      <c r="A257" s="97">
        <v>42248</v>
      </c>
      <c r="B257" s="98">
        <v>593.60599999999999</v>
      </c>
      <c r="C257" s="99">
        <v>0.95</v>
      </c>
      <c r="D257" s="99">
        <v>6.34</v>
      </c>
      <c r="E257" s="100">
        <v>8.35</v>
      </c>
    </row>
    <row r="258" spans="1:7">
      <c r="A258" s="112">
        <v>42278</v>
      </c>
      <c r="B258" s="113">
        <v>604.83199999999999</v>
      </c>
      <c r="C258" s="114">
        <v>1.89</v>
      </c>
      <c r="D258" s="114">
        <v>8.35</v>
      </c>
      <c r="E258" s="115">
        <v>10.09</v>
      </c>
      <c r="F258" s="101"/>
    </row>
    <row r="259" spans="1:7">
      <c r="A259" s="97">
        <v>42309</v>
      </c>
      <c r="B259" s="98">
        <v>614.05100000000004</v>
      </c>
      <c r="C259" s="99">
        <v>1.52</v>
      </c>
      <c r="D259" s="99">
        <v>10</v>
      </c>
      <c r="E259" s="100">
        <v>10.69</v>
      </c>
      <c r="F259" s="101"/>
    </row>
    <row r="260" spans="1:7" ht="15" thickBot="1">
      <c r="A260" s="88">
        <v>42339</v>
      </c>
      <c r="B260" s="95">
        <v>617.04399999999998</v>
      </c>
      <c r="C260" s="89">
        <v>0.49</v>
      </c>
      <c r="D260" s="89">
        <v>10.54</v>
      </c>
      <c r="E260" s="90">
        <v>10.54</v>
      </c>
    </row>
    <row r="261" spans="1:7">
      <c r="A261" s="97">
        <v>42370</v>
      </c>
      <c r="B261" s="98">
        <v>624.05999999999995</v>
      </c>
      <c r="C261" s="99">
        <v>1.1399999999999999</v>
      </c>
      <c r="D261" s="99">
        <v>1.1399999999999999</v>
      </c>
      <c r="E261" s="100">
        <v>10.95</v>
      </c>
      <c r="F261" s="101"/>
    </row>
    <row r="262" spans="1:7">
      <c r="A262" s="97">
        <v>42401</v>
      </c>
      <c r="B262" s="98">
        <v>632.11400000000003</v>
      </c>
      <c r="C262" s="99">
        <v>1.29</v>
      </c>
      <c r="D262" s="99">
        <v>2.44</v>
      </c>
      <c r="E262" s="100">
        <v>12.08</v>
      </c>
      <c r="F262" s="101"/>
    </row>
    <row r="263" spans="1:7">
      <c r="A263" s="97">
        <v>42430</v>
      </c>
      <c r="B263" s="98">
        <v>635.34900000000005</v>
      </c>
      <c r="C263" s="99">
        <v>0.51</v>
      </c>
      <c r="D263" s="99">
        <v>2.97</v>
      </c>
      <c r="E263" s="100">
        <v>11.56</v>
      </c>
      <c r="F263" s="101"/>
    </row>
    <row r="264" spans="1:7">
      <c r="A264" s="97">
        <v>42461</v>
      </c>
      <c r="B264" s="98">
        <v>637.43399999999997</v>
      </c>
      <c r="C264" s="99">
        <v>0.33</v>
      </c>
      <c r="D264" s="99">
        <v>3.3</v>
      </c>
      <c r="E264" s="100">
        <v>10.63</v>
      </c>
      <c r="F264" s="101"/>
    </row>
    <row r="265" spans="1:7">
      <c r="A265" s="97">
        <v>42491</v>
      </c>
      <c r="B265" s="98">
        <v>642.65099999999995</v>
      </c>
      <c r="C265" s="99">
        <v>0.82</v>
      </c>
      <c r="D265" s="99">
        <v>4.1500000000000004</v>
      </c>
      <c r="E265" s="100">
        <v>11.09</v>
      </c>
      <c r="F265" s="101"/>
    </row>
    <row r="266" spans="1:7">
      <c r="A266" s="97">
        <v>42522</v>
      </c>
      <c r="B266" s="98">
        <v>653.49599999999998</v>
      </c>
      <c r="C266" s="99">
        <v>1.69</v>
      </c>
      <c r="D266" s="99">
        <v>5.91</v>
      </c>
      <c r="E266" s="100">
        <v>12.21</v>
      </c>
      <c r="F266" s="101"/>
    </row>
    <row r="267" spans="1:7">
      <c r="A267" s="97">
        <v>42552</v>
      </c>
      <c r="B267" s="98">
        <v>654.64099999999996</v>
      </c>
      <c r="C267" s="99">
        <v>0.18</v>
      </c>
      <c r="D267" s="99">
        <v>6.09</v>
      </c>
      <c r="E267" s="100">
        <v>11.63</v>
      </c>
      <c r="F267" s="101"/>
    </row>
    <row r="268" spans="1:7">
      <c r="A268" s="97">
        <v>42583</v>
      </c>
      <c r="B268" s="98">
        <v>655.60199999999998</v>
      </c>
      <c r="C268" s="99">
        <v>0.15</v>
      </c>
      <c r="D268" s="99">
        <v>6.25</v>
      </c>
      <c r="E268" s="100">
        <v>11.49</v>
      </c>
      <c r="F268" s="101"/>
    </row>
    <row r="269" spans="1:7">
      <c r="A269" s="97">
        <v>42614</v>
      </c>
      <c r="B269" s="98">
        <v>656.89400000000001</v>
      </c>
      <c r="C269" s="99">
        <v>0.2</v>
      </c>
      <c r="D269" s="99">
        <v>6.46</v>
      </c>
      <c r="E269" s="100">
        <v>10.66</v>
      </c>
      <c r="F269" s="101"/>
    </row>
    <row r="270" spans="1:7">
      <c r="A270" s="97">
        <v>42644</v>
      </c>
      <c r="B270" s="98">
        <v>657.92700000000002</v>
      </c>
      <c r="C270" s="99">
        <v>0.16</v>
      </c>
      <c r="D270" s="99">
        <v>6.63</v>
      </c>
      <c r="E270" s="100">
        <v>8.7799999999999994</v>
      </c>
      <c r="F270" s="101"/>
    </row>
    <row r="271" spans="1:7">
      <c r="A271" s="97">
        <v>42675</v>
      </c>
      <c r="B271" s="98">
        <v>657.75199999999995</v>
      </c>
      <c r="C271" s="99">
        <v>-0.03</v>
      </c>
      <c r="D271" s="99">
        <v>6.6</v>
      </c>
      <c r="E271" s="100">
        <v>7.12</v>
      </c>
      <c r="F271" s="101"/>
    </row>
    <row r="272" spans="1:7" ht="15" thickBot="1">
      <c r="A272" s="88">
        <v>42705</v>
      </c>
      <c r="B272" s="95">
        <v>661.30399999999997</v>
      </c>
      <c r="C272" s="89">
        <v>0.54</v>
      </c>
      <c r="D272" s="89">
        <v>7.17</v>
      </c>
      <c r="E272" s="90">
        <v>7.17</v>
      </c>
      <c r="F272" s="101"/>
      <c r="G272" s="101"/>
    </row>
    <row r="273" spans="1:6">
      <c r="A273" s="97">
        <v>42736</v>
      </c>
      <c r="B273" s="98">
        <v>665.54200000000003</v>
      </c>
      <c r="C273" s="99">
        <v>0.64</v>
      </c>
      <c r="D273" s="99">
        <v>0.64</v>
      </c>
      <c r="E273" s="100">
        <v>6.65</v>
      </c>
    </row>
    <row r="274" spans="1:6">
      <c r="A274" s="97">
        <v>42767</v>
      </c>
      <c r="B274" s="98">
        <v>666.09900000000005</v>
      </c>
      <c r="C274" s="99">
        <v>0.08</v>
      </c>
      <c r="D274" s="99">
        <v>0.73</v>
      </c>
      <c r="E274" s="100">
        <v>5.38</v>
      </c>
      <c r="F274" s="101"/>
    </row>
    <row r="275" spans="1:6">
      <c r="A275" s="97">
        <v>42795</v>
      </c>
      <c r="B275" s="98">
        <v>666.197</v>
      </c>
      <c r="C275" s="99">
        <v>0.01</v>
      </c>
      <c r="D275" s="99">
        <v>0.74</v>
      </c>
      <c r="E275" s="100">
        <v>4.8600000000000003</v>
      </c>
      <c r="F275" s="101"/>
    </row>
    <row r="276" spans="1:6">
      <c r="A276" s="97">
        <v>42826</v>
      </c>
      <c r="B276" s="98">
        <v>658.89800000000002</v>
      </c>
      <c r="C276" s="99">
        <v>-1.1000000000000001</v>
      </c>
      <c r="D276" s="99">
        <v>-0.36</v>
      </c>
      <c r="E276" s="100">
        <v>3.37</v>
      </c>
      <c r="F276" s="101"/>
    </row>
    <row r="277" spans="1:6">
      <c r="A277" s="97">
        <v>42856</v>
      </c>
      <c r="B277" s="98">
        <v>652.75800000000004</v>
      </c>
      <c r="C277" s="99">
        <v>-0.93</v>
      </c>
      <c r="D277" s="99">
        <v>-1.29</v>
      </c>
      <c r="E277" s="100">
        <v>1.57</v>
      </c>
    </row>
    <row r="278" spans="1:6">
      <c r="A278" s="97">
        <v>42887</v>
      </c>
      <c r="B278" s="98">
        <v>648.40899999999999</v>
      </c>
      <c r="C278" s="99">
        <v>-0.67</v>
      </c>
      <c r="D278" s="99">
        <v>-1.95</v>
      </c>
      <c r="E278" s="100">
        <v>-0.78</v>
      </c>
      <c r="F278" s="101"/>
    </row>
    <row r="279" spans="1:6">
      <c r="A279" s="97">
        <v>42917</v>
      </c>
      <c r="B279" s="98">
        <v>643.76599999999996</v>
      </c>
      <c r="C279" s="99">
        <v>-0.72</v>
      </c>
      <c r="D279" s="99">
        <v>-2.65</v>
      </c>
      <c r="E279" s="100">
        <v>-1.66</v>
      </c>
      <c r="F279" s="101"/>
    </row>
    <row r="280" spans="1:6">
      <c r="A280" s="97">
        <v>42948</v>
      </c>
      <c r="B280" s="98">
        <v>644.38300000000004</v>
      </c>
      <c r="C280" s="99">
        <v>0.1</v>
      </c>
      <c r="D280" s="99">
        <v>-2.56</v>
      </c>
      <c r="E280" s="100">
        <v>-1.71</v>
      </c>
      <c r="F280" s="101"/>
    </row>
    <row r="281" spans="1:6">
      <c r="A281" s="97">
        <v>42979</v>
      </c>
      <c r="B281" s="98">
        <v>647.4</v>
      </c>
      <c r="C281" s="99">
        <v>0.47</v>
      </c>
      <c r="D281" s="99">
        <v>-2.1</v>
      </c>
      <c r="E281" s="100">
        <v>-1.45</v>
      </c>
      <c r="F281" s="101"/>
    </row>
    <row r="282" spans="1:6">
      <c r="A282" s="97">
        <v>43009</v>
      </c>
      <c r="B282" s="98">
        <v>648.67200000000003</v>
      </c>
      <c r="C282" s="99">
        <v>0.2</v>
      </c>
      <c r="D282" s="99">
        <v>-1.91</v>
      </c>
      <c r="E282" s="100">
        <v>-1.41</v>
      </c>
      <c r="F282" s="101"/>
    </row>
    <row r="283" spans="1:6">
      <c r="A283" s="97">
        <v>43040</v>
      </c>
      <c r="B283" s="98">
        <v>652.07299999999998</v>
      </c>
      <c r="C283" s="99">
        <v>0.52</v>
      </c>
      <c r="D283" s="99">
        <v>-1.4</v>
      </c>
      <c r="E283" s="100">
        <v>-0.86</v>
      </c>
      <c r="F283" s="101"/>
    </row>
    <row r="284" spans="1:6" ht="15" thickBot="1">
      <c r="A284" s="88">
        <v>43070</v>
      </c>
      <c r="B284" s="95">
        <v>657.85900000000004</v>
      </c>
      <c r="C284" s="89">
        <v>0.89</v>
      </c>
      <c r="D284" s="89">
        <v>-0.52</v>
      </c>
      <c r="E284" s="90">
        <v>-0.52</v>
      </c>
      <c r="F284" s="101"/>
    </row>
    <row r="285" spans="1:6">
      <c r="A285" s="91">
        <v>43101</v>
      </c>
      <c r="B285" s="96">
        <v>662.82600000000002</v>
      </c>
      <c r="C285" s="92">
        <v>0.76</v>
      </c>
      <c r="D285" s="92">
        <v>0.76</v>
      </c>
      <c r="E285" s="93">
        <v>-0.41</v>
      </c>
      <c r="F285" s="101"/>
    </row>
    <row r="286" spans="1:6">
      <c r="A286" s="85">
        <v>43132</v>
      </c>
      <c r="B286" s="94">
        <v>663.31100000000004</v>
      </c>
      <c r="C286" s="86">
        <v>7.0000000000000007E-2</v>
      </c>
      <c r="D286" s="86">
        <v>0.83</v>
      </c>
      <c r="E286" s="87">
        <v>-0.42</v>
      </c>
      <c r="F286" s="101"/>
    </row>
    <row r="287" spans="1:6">
      <c r="A287" s="85">
        <v>43160</v>
      </c>
      <c r="B287" s="94">
        <v>667.524</v>
      </c>
      <c r="C287" s="86">
        <v>0.64</v>
      </c>
      <c r="D287" s="86">
        <v>1.47</v>
      </c>
      <c r="E287" s="87">
        <v>0.2</v>
      </c>
      <c r="F287" s="101"/>
    </row>
    <row r="288" spans="1:6">
      <c r="A288" s="85">
        <v>43191</v>
      </c>
      <c r="B288" s="94">
        <v>671.327</v>
      </c>
      <c r="C288" s="86">
        <v>0.56999999999999995</v>
      </c>
      <c r="D288" s="86">
        <v>2.0499999999999998</v>
      </c>
      <c r="E288" s="87">
        <v>1.89</v>
      </c>
      <c r="F288" s="101"/>
    </row>
    <row r="289" spans="1:6">
      <c r="A289" s="85">
        <v>43221</v>
      </c>
      <c r="B289" s="94">
        <v>680.57899999999995</v>
      </c>
      <c r="C289" s="86">
        <v>1.38</v>
      </c>
      <c r="D289" s="86">
        <v>3.45</v>
      </c>
      <c r="E289" s="87">
        <v>4.26</v>
      </c>
      <c r="F289" s="101"/>
    </row>
    <row r="290" spans="1:6">
      <c r="A290" s="97">
        <v>43252</v>
      </c>
      <c r="B290" s="98">
        <v>693.28700000000003</v>
      </c>
      <c r="C290" s="99">
        <v>1.87</v>
      </c>
      <c r="D290" s="99">
        <v>5.39</v>
      </c>
      <c r="E290" s="100">
        <v>6.92</v>
      </c>
      <c r="F290" s="101"/>
    </row>
    <row r="291" spans="1:6">
      <c r="A291" s="97">
        <v>43282</v>
      </c>
      <c r="B291" s="98">
        <v>696.8</v>
      </c>
      <c r="C291" s="99">
        <v>0.51</v>
      </c>
      <c r="D291" s="99">
        <v>5.92</v>
      </c>
      <c r="E291" s="100">
        <v>8.24</v>
      </c>
      <c r="F291" s="101"/>
    </row>
    <row r="292" spans="1:6">
      <c r="A292" s="97">
        <v>43313</v>
      </c>
      <c r="B292" s="98">
        <v>701.67700000000002</v>
      </c>
      <c r="C292" s="99">
        <v>0.7</v>
      </c>
      <c r="D292" s="99">
        <v>6.66</v>
      </c>
      <c r="E292" s="100">
        <v>8.89</v>
      </c>
      <c r="F292" s="101"/>
    </row>
    <row r="293" spans="1:6">
      <c r="A293" s="97">
        <v>43344</v>
      </c>
      <c r="B293" s="98">
        <v>712.37300000000005</v>
      </c>
      <c r="C293" s="99">
        <v>1.52</v>
      </c>
      <c r="D293" s="99">
        <v>8.2899999999999991</v>
      </c>
      <c r="E293" s="100">
        <v>10.039999999999999</v>
      </c>
      <c r="F293" s="101"/>
    </row>
    <row r="294" spans="1:6">
      <c r="A294" s="97">
        <v>43374</v>
      </c>
      <c r="B294" s="98">
        <v>718.68399999999997</v>
      </c>
      <c r="C294" s="99">
        <v>0.89</v>
      </c>
      <c r="D294" s="99">
        <v>9.25</v>
      </c>
      <c r="E294" s="100">
        <v>10.79</v>
      </c>
      <c r="F294" s="101"/>
    </row>
    <row r="295" spans="1:6">
      <c r="A295" s="97">
        <v>43405</v>
      </c>
      <c r="B295" s="98">
        <v>715.16600000000005</v>
      </c>
      <c r="C295" s="99">
        <v>-0.49</v>
      </c>
      <c r="D295" s="99">
        <v>8.7100000000000009</v>
      </c>
      <c r="E295" s="100">
        <v>9.68</v>
      </c>
      <c r="F295" s="101"/>
    </row>
    <row r="296" spans="1:6" ht="15" thickBot="1">
      <c r="A296" s="88">
        <v>43435</v>
      </c>
      <c r="B296" s="95">
        <v>707.44100000000003</v>
      </c>
      <c r="C296" s="89">
        <v>-1.08</v>
      </c>
      <c r="D296" s="89">
        <v>7.54</v>
      </c>
      <c r="E296" s="90">
        <v>7.54</v>
      </c>
      <c r="F296" s="101"/>
    </row>
    <row r="297" spans="1:6">
      <c r="A297" s="104">
        <v>43466</v>
      </c>
      <c r="B297" s="105">
        <v>707.48800000000006</v>
      </c>
      <c r="C297" s="106">
        <v>0.01</v>
      </c>
      <c r="D297" s="106">
        <v>0.01</v>
      </c>
      <c r="E297" s="107">
        <v>6.74</v>
      </c>
      <c r="F297" s="101"/>
    </row>
    <row r="298" spans="1:6">
      <c r="A298" s="97">
        <v>43497</v>
      </c>
      <c r="B298" s="98">
        <v>713.74699999999996</v>
      </c>
      <c r="C298" s="99">
        <v>0.88</v>
      </c>
      <c r="D298" s="99">
        <v>0.89</v>
      </c>
      <c r="E298" s="100">
        <v>7.6</v>
      </c>
      <c r="F298" s="101"/>
    </row>
    <row r="299" spans="1:6">
      <c r="A299" s="97">
        <v>43525</v>
      </c>
      <c r="B299" s="98">
        <v>722.70699999999999</v>
      </c>
      <c r="C299" s="99">
        <v>1.26</v>
      </c>
      <c r="D299" s="99">
        <v>2.16</v>
      </c>
      <c r="E299" s="100">
        <v>8.27</v>
      </c>
      <c r="F299" s="101"/>
    </row>
    <row r="300" spans="1:6">
      <c r="A300" s="97">
        <v>43556</v>
      </c>
      <c r="B300" s="98">
        <v>729.346</v>
      </c>
      <c r="C300" s="99">
        <v>0.92</v>
      </c>
      <c r="D300" s="99">
        <v>3.1</v>
      </c>
      <c r="E300" s="100">
        <v>8.64</v>
      </c>
      <c r="F300" s="101"/>
    </row>
    <row r="301" spans="1:6">
      <c r="A301" s="112">
        <v>43586</v>
      </c>
      <c r="B301" s="113">
        <v>732.59500000000003</v>
      </c>
      <c r="C301" s="114">
        <v>0.45</v>
      </c>
      <c r="D301" s="114">
        <v>3.56</v>
      </c>
      <c r="E301" s="115">
        <v>7.64</v>
      </c>
      <c r="F301" s="101"/>
    </row>
    <row r="302" spans="1:6">
      <c r="A302" s="97">
        <v>43617</v>
      </c>
      <c r="B302" s="98">
        <v>738.42100000000005</v>
      </c>
      <c r="C302" s="99">
        <v>0.8</v>
      </c>
      <c r="D302" s="99">
        <v>4.38</v>
      </c>
      <c r="E302" s="100">
        <v>6.51</v>
      </c>
      <c r="F302" s="101"/>
    </row>
    <row r="303" spans="1:6">
      <c r="A303" s="97">
        <v>43647</v>
      </c>
      <c r="B303" s="98">
        <v>741.346</v>
      </c>
      <c r="C303" s="99">
        <v>0.4</v>
      </c>
      <c r="D303" s="99">
        <v>4.79</v>
      </c>
      <c r="E303" s="100">
        <v>6.39</v>
      </c>
      <c r="F303" s="101"/>
    </row>
    <row r="304" spans="1:6">
      <c r="A304" s="97">
        <v>43678</v>
      </c>
      <c r="B304" s="98">
        <v>736.40200000000004</v>
      </c>
      <c r="C304" s="99">
        <v>-0.67</v>
      </c>
      <c r="D304" s="99">
        <v>4.09</v>
      </c>
      <c r="E304" s="100">
        <v>4.95</v>
      </c>
      <c r="F304" s="101"/>
    </row>
    <row r="305" spans="1:7">
      <c r="A305" s="97">
        <v>43709</v>
      </c>
      <c r="B305" s="98">
        <v>736.36199999999997</v>
      </c>
      <c r="C305" s="99">
        <v>-0.01</v>
      </c>
      <c r="D305" s="99">
        <v>4.09</v>
      </c>
      <c r="E305" s="100">
        <v>3.37</v>
      </c>
      <c r="F305" s="101"/>
    </row>
    <row r="306" spans="1:7">
      <c r="A306" s="97">
        <v>43739</v>
      </c>
      <c r="B306" s="98">
        <v>741.33299999999997</v>
      </c>
      <c r="C306" s="99">
        <v>0.68</v>
      </c>
      <c r="D306" s="99">
        <v>4.79</v>
      </c>
      <c r="E306" s="100">
        <v>3.15</v>
      </c>
      <c r="F306" s="101"/>
    </row>
    <row r="307" spans="1:7">
      <c r="A307" s="97">
        <v>43770</v>
      </c>
      <c r="B307" s="98">
        <v>743.55799999999999</v>
      </c>
      <c r="C307" s="99">
        <v>0.3</v>
      </c>
      <c r="D307" s="99">
        <v>5.1100000000000003</v>
      </c>
      <c r="E307" s="100">
        <v>3.97</v>
      </c>
      <c r="F307" s="101"/>
    </row>
    <row r="308" spans="1:7" ht="15" thickBot="1">
      <c r="A308" s="97">
        <v>43800</v>
      </c>
      <c r="B308" s="98">
        <v>759.11199999999997</v>
      </c>
      <c r="C308" s="99">
        <v>2.09</v>
      </c>
      <c r="D308" s="99">
        <v>7.3</v>
      </c>
      <c r="E308" s="100">
        <v>7.3</v>
      </c>
      <c r="F308" s="101"/>
      <c r="G308" s="101"/>
    </row>
    <row r="309" spans="1:7">
      <c r="A309" s="104">
        <v>43831</v>
      </c>
      <c r="B309" s="105">
        <v>762.73299999999995</v>
      </c>
      <c r="C309" s="106">
        <v>0.48</v>
      </c>
      <c r="D309" s="106">
        <v>0.48</v>
      </c>
      <c r="E309" s="107">
        <v>7.81</v>
      </c>
      <c r="F309" s="101"/>
      <c r="G309" s="101"/>
    </row>
    <row r="310" spans="1:7">
      <c r="A310" s="97">
        <v>43862</v>
      </c>
      <c r="B310" s="98">
        <v>762.423</v>
      </c>
      <c r="C310" s="99">
        <v>-0.04</v>
      </c>
      <c r="D310" s="99">
        <v>0.44</v>
      </c>
      <c r="E310" s="100">
        <v>6.82</v>
      </c>
      <c r="F310" s="101"/>
      <c r="G310" s="101"/>
    </row>
    <row r="311" spans="1:7">
      <c r="A311" s="97">
        <v>43891</v>
      </c>
      <c r="B311" s="98">
        <v>771.90800000000002</v>
      </c>
      <c r="C311" s="99">
        <v>1.24</v>
      </c>
      <c r="D311" s="99">
        <v>1.69</v>
      </c>
      <c r="E311" s="100">
        <v>6.81</v>
      </c>
      <c r="F311" s="101"/>
      <c r="G311" s="101"/>
    </row>
    <row r="312" spans="1:7">
      <c r="A312" s="97">
        <v>43922</v>
      </c>
      <c r="B312" s="98">
        <v>778.101</v>
      </c>
      <c r="C312" s="99">
        <v>0.8</v>
      </c>
      <c r="D312" s="99">
        <v>2.5</v>
      </c>
      <c r="E312" s="100">
        <v>6.68</v>
      </c>
      <c r="F312" s="101"/>
      <c r="G312" s="101"/>
    </row>
    <row r="313" spans="1:7">
      <c r="A313" s="97">
        <v>43952</v>
      </c>
      <c r="B313" s="98">
        <v>780.28</v>
      </c>
      <c r="C313" s="99">
        <v>0.28000000000000003</v>
      </c>
      <c r="D313" s="99">
        <v>2.79</v>
      </c>
      <c r="E313" s="100">
        <v>6.51</v>
      </c>
      <c r="F313" s="101"/>
      <c r="G313" s="101"/>
    </row>
    <row r="314" spans="1:7">
      <c r="A314" s="97">
        <v>43983</v>
      </c>
      <c r="B314" s="98">
        <v>792.42899999999997</v>
      </c>
      <c r="C314" s="99">
        <v>1.56</v>
      </c>
      <c r="D314" s="99">
        <v>4.3899999999999997</v>
      </c>
      <c r="E314" s="100">
        <v>7.31</v>
      </c>
      <c r="F314" s="101"/>
      <c r="G314" s="101"/>
    </row>
    <row r="315" spans="1:7">
      <c r="A315" s="97">
        <v>44013</v>
      </c>
      <c r="B315" s="98">
        <v>810.08299999999997</v>
      </c>
      <c r="C315" s="99">
        <v>2.23</v>
      </c>
      <c r="D315" s="99">
        <v>6.71</v>
      </c>
      <c r="E315" s="100">
        <v>9.27</v>
      </c>
      <c r="F315" s="101"/>
      <c r="G315" s="101"/>
    </row>
    <row r="316" spans="1:7">
      <c r="A316" s="97">
        <v>44044</v>
      </c>
      <c r="B316" s="98">
        <v>832.31299999999999</v>
      </c>
      <c r="C316" s="99">
        <v>2.74</v>
      </c>
      <c r="D316" s="99">
        <v>9.64</v>
      </c>
      <c r="E316" s="100">
        <v>13.02</v>
      </c>
      <c r="F316" s="101"/>
      <c r="G316" s="101"/>
    </row>
    <row r="317" spans="1:7">
      <c r="A317" s="97">
        <v>44075</v>
      </c>
      <c r="B317" s="98">
        <v>868.44200000000001</v>
      </c>
      <c r="C317" s="99">
        <v>4.34</v>
      </c>
      <c r="D317" s="99">
        <v>14.4</v>
      </c>
      <c r="E317" s="100">
        <v>17.940000000000001</v>
      </c>
      <c r="F317" s="101"/>
      <c r="G317" s="101"/>
    </row>
    <row r="318" spans="1:7">
      <c r="A318" s="97">
        <v>44105</v>
      </c>
      <c r="B318" s="98">
        <v>896.505</v>
      </c>
      <c r="C318" s="99">
        <v>3.23</v>
      </c>
      <c r="D318" s="99">
        <v>18.100000000000001</v>
      </c>
      <c r="E318" s="100">
        <v>20.93</v>
      </c>
      <c r="F318" s="101"/>
      <c r="G318" s="101"/>
    </row>
    <row r="319" spans="1:7">
      <c r="A319" s="97">
        <v>44136</v>
      </c>
      <c r="B319" s="98">
        <v>925.88699999999994</v>
      </c>
      <c r="C319" s="99">
        <v>3.28</v>
      </c>
      <c r="D319" s="99">
        <v>21.97</v>
      </c>
      <c r="E319" s="100">
        <v>24.52</v>
      </c>
      <c r="F319" s="101"/>
      <c r="G319" s="101"/>
    </row>
    <row r="320" spans="1:7" ht="15" thickBot="1">
      <c r="A320" s="88">
        <v>44166</v>
      </c>
      <c r="B320" s="95">
        <v>934.75800000000004</v>
      </c>
      <c r="C320" s="89">
        <v>0.96</v>
      </c>
      <c r="D320" s="89">
        <v>23.14</v>
      </c>
      <c r="E320" s="90">
        <v>23.14</v>
      </c>
      <c r="F320" s="101"/>
      <c r="G320" s="101"/>
    </row>
    <row r="321" spans="1:7">
      <c r="A321" s="97">
        <v>44197</v>
      </c>
      <c r="B321" s="98">
        <v>958.84400000000005</v>
      </c>
      <c r="C321" s="99">
        <v>2.58</v>
      </c>
      <c r="D321" s="99">
        <v>2.58</v>
      </c>
      <c r="E321" s="100">
        <v>25.71</v>
      </c>
      <c r="F321" s="116">
        <f>ROUND((B321/B320-1)*100,2)</f>
        <v>2.58</v>
      </c>
      <c r="G321" s="116">
        <f>ROUND((B321/$B$320-1)*100,2)</f>
        <v>2.58</v>
      </c>
    </row>
    <row r="322" spans="1:7">
      <c r="A322" s="97">
        <v>44228</v>
      </c>
      <c r="B322" s="98">
        <v>983.06299999999999</v>
      </c>
      <c r="C322" s="99">
        <v>2.5299999999999998</v>
      </c>
      <c r="D322" s="99">
        <v>5.17</v>
      </c>
      <c r="E322" s="100">
        <v>28.94</v>
      </c>
      <c r="F322" s="116">
        <f t="shared" ref="F322:F356" si="0">ROUND((B322/B321-1)*100,2)</f>
        <v>2.5299999999999998</v>
      </c>
      <c r="G322" s="116">
        <f t="shared" ref="G322:G332" si="1">ROUND((B322/$B$320-1)*100,2)</f>
        <v>5.17</v>
      </c>
    </row>
    <row r="323" spans="1:7">
      <c r="A323" s="97">
        <v>44256</v>
      </c>
      <c r="B323" s="98">
        <v>1011.948</v>
      </c>
      <c r="C323" s="99">
        <v>2.94</v>
      </c>
      <c r="D323" s="99">
        <v>8.26</v>
      </c>
      <c r="E323" s="100">
        <v>31.1</v>
      </c>
      <c r="F323" s="116">
        <f t="shared" si="0"/>
        <v>2.94</v>
      </c>
      <c r="G323" s="116">
        <f t="shared" si="1"/>
        <v>8.26</v>
      </c>
    </row>
    <row r="324" spans="1:7">
      <c r="A324" s="97">
        <v>44287</v>
      </c>
      <c r="B324" s="98">
        <v>1027.211</v>
      </c>
      <c r="C324" s="99">
        <v>1.51</v>
      </c>
      <c r="D324" s="99">
        <v>9.89</v>
      </c>
      <c r="E324" s="100">
        <v>32.020000000000003</v>
      </c>
      <c r="F324" s="116">
        <f t="shared" si="0"/>
        <v>1.51</v>
      </c>
      <c r="G324" s="116">
        <f t="shared" si="1"/>
        <v>9.89</v>
      </c>
    </row>
    <row r="325" spans="1:7">
      <c r="A325" s="97">
        <v>44317</v>
      </c>
      <c r="B325" s="98">
        <v>1069.289</v>
      </c>
      <c r="C325" s="99">
        <v>4.0999999999999996</v>
      </c>
      <c r="D325" s="99">
        <v>14.39</v>
      </c>
      <c r="E325" s="100">
        <v>37.04</v>
      </c>
      <c r="F325" s="116">
        <f t="shared" si="0"/>
        <v>4.0999999999999996</v>
      </c>
      <c r="G325" s="116">
        <f t="shared" si="1"/>
        <v>14.39</v>
      </c>
    </row>
    <row r="326" spans="1:7">
      <c r="A326" s="97">
        <v>44348</v>
      </c>
      <c r="B326" s="98">
        <v>1075.7329999999999</v>
      </c>
      <c r="C326" s="99">
        <v>0.6</v>
      </c>
      <c r="D326" s="99">
        <v>15.08</v>
      </c>
      <c r="E326" s="100">
        <v>35.75</v>
      </c>
      <c r="F326" s="116">
        <f t="shared" si="0"/>
        <v>0.6</v>
      </c>
      <c r="G326" s="116">
        <f t="shared" si="1"/>
        <v>15.08</v>
      </c>
    </row>
    <row r="327" spans="1:7">
      <c r="A327" s="97">
        <v>44378</v>
      </c>
      <c r="B327" s="98">
        <v>1084.095</v>
      </c>
      <c r="C327" s="99">
        <v>0.78</v>
      </c>
      <c r="D327" s="99">
        <v>15.98</v>
      </c>
      <c r="E327" s="100">
        <v>33.83</v>
      </c>
      <c r="F327" s="116">
        <f t="shared" si="0"/>
        <v>0.78</v>
      </c>
      <c r="G327" s="116">
        <f t="shared" si="1"/>
        <v>15.98</v>
      </c>
    </row>
    <row r="328" spans="1:7">
      <c r="A328" s="97">
        <v>44409</v>
      </c>
      <c r="B328" s="98">
        <v>1091.29</v>
      </c>
      <c r="C328" s="99">
        <v>0.66</v>
      </c>
      <c r="D328" s="99">
        <v>16.75</v>
      </c>
      <c r="E328" s="100">
        <v>31.12</v>
      </c>
      <c r="F328" s="116">
        <f t="shared" si="0"/>
        <v>0.66</v>
      </c>
      <c r="G328" s="116">
        <f t="shared" si="1"/>
        <v>16.75</v>
      </c>
    </row>
    <row r="329" spans="1:7">
      <c r="A329" s="97">
        <v>44440</v>
      </c>
      <c r="B329" s="98">
        <v>1084.3119999999999</v>
      </c>
      <c r="C329" s="99">
        <v>-0.64</v>
      </c>
      <c r="D329" s="99">
        <v>16</v>
      </c>
      <c r="E329" s="100">
        <v>24.86</v>
      </c>
      <c r="F329" s="116">
        <f t="shared" si="0"/>
        <v>-0.64</v>
      </c>
      <c r="G329" s="116">
        <f t="shared" si="1"/>
        <v>16</v>
      </c>
    </row>
    <row r="330" spans="1:7">
      <c r="A330" s="97">
        <v>44470</v>
      </c>
      <c r="B330" s="98">
        <v>1091.2829999999999</v>
      </c>
      <c r="C330" s="99">
        <v>0.64</v>
      </c>
      <c r="D330" s="99">
        <v>16.739999999999998</v>
      </c>
      <c r="E330" s="100">
        <v>21.73</v>
      </c>
      <c r="F330" s="116">
        <f t="shared" si="0"/>
        <v>0.64</v>
      </c>
      <c r="G330" s="116">
        <f t="shared" si="1"/>
        <v>16.739999999999998</v>
      </c>
    </row>
    <row r="331" spans="1:7">
      <c r="A331" s="112">
        <v>44501</v>
      </c>
      <c r="B331" s="113">
        <v>1091.4829999999999</v>
      </c>
      <c r="C331" s="114">
        <v>0.02</v>
      </c>
      <c r="D331" s="114">
        <v>16.77</v>
      </c>
      <c r="E331" s="115">
        <v>17.89</v>
      </c>
      <c r="F331" s="116">
        <f t="shared" si="0"/>
        <v>0.02</v>
      </c>
      <c r="G331" s="116">
        <f t="shared" si="1"/>
        <v>16.77</v>
      </c>
    </row>
    <row r="332" spans="1:7" ht="15" thickBot="1">
      <c r="A332" s="88">
        <v>44531</v>
      </c>
      <c r="B332" s="95">
        <v>1100.9880000000001</v>
      </c>
      <c r="C332" s="89">
        <v>0.87</v>
      </c>
      <c r="D332" s="89">
        <v>17.78</v>
      </c>
      <c r="E332" s="90">
        <v>17.78</v>
      </c>
      <c r="F332" s="116">
        <f t="shared" si="0"/>
        <v>0.87</v>
      </c>
      <c r="G332" s="116">
        <f t="shared" si="1"/>
        <v>17.78</v>
      </c>
    </row>
    <row r="333" spans="1:7">
      <c r="A333" s="91">
        <v>44562</v>
      </c>
      <c r="B333" s="96">
        <v>1120.999</v>
      </c>
      <c r="C333" s="92">
        <v>1.82</v>
      </c>
      <c r="D333" s="92">
        <v>1.82</v>
      </c>
      <c r="E333" s="93">
        <v>16.91</v>
      </c>
      <c r="F333" s="116">
        <f t="shared" si="0"/>
        <v>1.82</v>
      </c>
      <c r="G333" s="116">
        <f t="shared" ref="G333:G344" si="2">ROUND((B333/$B$332-1)*100,2)</f>
        <v>1.82</v>
      </c>
    </row>
    <row r="334" spans="1:7">
      <c r="A334" s="97">
        <v>44593</v>
      </c>
      <c r="B334" s="98">
        <v>1141.546</v>
      </c>
      <c r="C334" s="99">
        <v>1.83</v>
      </c>
      <c r="D334" s="99">
        <v>3.68</v>
      </c>
      <c r="E334" s="100">
        <v>16.12</v>
      </c>
      <c r="F334" s="116">
        <f t="shared" si="0"/>
        <v>1.83</v>
      </c>
      <c r="G334" s="116">
        <f t="shared" si="2"/>
        <v>3.68</v>
      </c>
    </row>
    <row r="335" spans="1:7">
      <c r="A335" s="97">
        <v>44621</v>
      </c>
      <c r="B335" s="98">
        <v>1161.4179999999999</v>
      </c>
      <c r="C335" s="99">
        <v>1.74</v>
      </c>
      <c r="D335" s="99">
        <v>5.49</v>
      </c>
      <c r="E335" s="100">
        <v>14.77</v>
      </c>
      <c r="F335" s="116">
        <f t="shared" si="0"/>
        <v>1.74</v>
      </c>
      <c r="G335" s="116">
        <f t="shared" si="2"/>
        <v>5.49</v>
      </c>
    </row>
    <row r="336" spans="1:7">
      <c r="A336" s="97">
        <v>44652</v>
      </c>
      <c r="B336" s="98">
        <v>1177.809</v>
      </c>
      <c r="C336" s="99">
        <v>1.41</v>
      </c>
      <c r="D336" s="99">
        <v>6.98</v>
      </c>
      <c r="E336" s="100">
        <v>14.66</v>
      </c>
      <c r="F336" s="116">
        <f t="shared" si="0"/>
        <v>1.41</v>
      </c>
      <c r="G336" s="116">
        <f t="shared" si="2"/>
        <v>6.98</v>
      </c>
    </row>
    <row r="337" spans="1:7">
      <c r="A337" s="97">
        <v>44682</v>
      </c>
      <c r="B337" s="98">
        <v>1183.953</v>
      </c>
      <c r="C337" s="99">
        <v>0.52</v>
      </c>
      <c r="D337" s="99">
        <v>7.54</v>
      </c>
      <c r="E337" s="100">
        <v>10.72</v>
      </c>
      <c r="F337" s="116">
        <f t="shared" si="0"/>
        <v>0.52</v>
      </c>
      <c r="G337" s="116">
        <f t="shared" si="2"/>
        <v>7.54</v>
      </c>
    </row>
    <row r="338" spans="1:7">
      <c r="A338" s="97">
        <v>44713</v>
      </c>
      <c r="B338" s="98">
        <v>1190.8820000000001</v>
      </c>
      <c r="C338" s="99">
        <v>0.59</v>
      </c>
      <c r="D338" s="99">
        <v>8.16</v>
      </c>
      <c r="E338" s="100">
        <v>10.7</v>
      </c>
      <c r="F338" s="116">
        <f t="shared" si="0"/>
        <v>0.59</v>
      </c>
      <c r="G338" s="116">
        <f t="shared" si="2"/>
        <v>8.16</v>
      </c>
    </row>
    <row r="339" spans="1:7">
      <c r="A339" s="97">
        <v>44743</v>
      </c>
      <c r="B339" s="98">
        <v>1193.337</v>
      </c>
      <c r="C339" s="99">
        <v>0.21</v>
      </c>
      <c r="D339" s="99">
        <v>8.39</v>
      </c>
      <c r="E339" s="100">
        <v>10.08</v>
      </c>
      <c r="F339" s="116">
        <f t="shared" si="0"/>
        <v>0.21</v>
      </c>
      <c r="G339" s="116">
        <f t="shared" si="2"/>
        <v>8.39</v>
      </c>
    </row>
    <row r="340" spans="1:7">
      <c r="A340" s="97">
        <v>44774</v>
      </c>
      <c r="B340" s="98">
        <v>1185.0039999999999</v>
      </c>
      <c r="C340" s="99">
        <v>-0.7</v>
      </c>
      <c r="D340" s="99">
        <v>7.63</v>
      </c>
      <c r="E340" s="100">
        <v>8.59</v>
      </c>
      <c r="F340" s="116">
        <f t="shared" si="0"/>
        <v>-0.7</v>
      </c>
      <c r="G340" s="116">
        <f t="shared" si="2"/>
        <v>7.63</v>
      </c>
    </row>
    <row r="341" spans="1:7">
      <c r="A341" s="97">
        <v>44805</v>
      </c>
      <c r="B341" s="98">
        <v>1173.7929999999999</v>
      </c>
      <c r="C341" s="99">
        <v>-0.95</v>
      </c>
      <c r="D341" s="99">
        <v>6.61</v>
      </c>
      <c r="E341" s="100">
        <v>8.25</v>
      </c>
      <c r="F341" s="116">
        <f t="shared" si="0"/>
        <v>-0.95</v>
      </c>
      <c r="G341" s="116">
        <f t="shared" si="2"/>
        <v>6.61</v>
      </c>
    </row>
    <row r="342" spans="1:7">
      <c r="A342" s="97">
        <v>44835</v>
      </c>
      <c r="B342" s="98">
        <v>1162.3910000000001</v>
      </c>
      <c r="C342" s="99">
        <v>-0.97</v>
      </c>
      <c r="D342" s="99">
        <v>5.58</v>
      </c>
      <c r="E342" s="100">
        <v>6.52</v>
      </c>
      <c r="F342" s="116">
        <f t="shared" si="0"/>
        <v>-0.97</v>
      </c>
      <c r="G342" s="116">
        <f t="shared" si="2"/>
        <v>5.58</v>
      </c>
    </row>
    <row r="343" spans="1:7">
      <c r="A343" s="97">
        <v>44866</v>
      </c>
      <c r="B343" s="98">
        <v>1155.829</v>
      </c>
      <c r="C343" s="99">
        <v>-0.56000000000000005</v>
      </c>
      <c r="D343" s="99">
        <v>4.9800000000000004</v>
      </c>
      <c r="E343" s="100">
        <v>5.9</v>
      </c>
      <c r="F343" s="116">
        <f t="shared" si="0"/>
        <v>-0.56000000000000005</v>
      </c>
      <c r="G343" s="116">
        <f t="shared" si="2"/>
        <v>4.9800000000000004</v>
      </c>
    </row>
    <row r="344" spans="1:7" ht="15" thickBot="1">
      <c r="A344" s="88">
        <v>44896</v>
      </c>
      <c r="B344" s="95">
        <v>1161.0060000000001</v>
      </c>
      <c r="C344" s="89">
        <v>0.45</v>
      </c>
      <c r="D344" s="89">
        <v>5.45</v>
      </c>
      <c r="E344" s="90">
        <v>5.45</v>
      </c>
      <c r="F344" s="116">
        <f t="shared" si="0"/>
        <v>0.45</v>
      </c>
      <c r="G344" s="116">
        <f t="shared" si="2"/>
        <v>5.45</v>
      </c>
    </row>
    <row r="345" spans="1:7">
      <c r="A345" s="104">
        <v>44927</v>
      </c>
      <c r="B345" s="105">
        <v>1163.4649999999999</v>
      </c>
      <c r="C345" s="106">
        <v>0.21</v>
      </c>
      <c r="D345" s="106">
        <v>0.21</v>
      </c>
      <c r="E345" s="107">
        <v>3.79</v>
      </c>
      <c r="F345" s="116">
        <f t="shared" si="0"/>
        <v>0.21</v>
      </c>
      <c r="G345" s="116">
        <f>ROUND((B345/$B$344-1)*100,2)</f>
        <v>0.21</v>
      </c>
    </row>
    <row r="346" spans="1:7">
      <c r="A346" s="97">
        <v>44958</v>
      </c>
      <c r="B346" s="98">
        <v>1162.761</v>
      </c>
      <c r="C346" s="99">
        <v>-0.06</v>
      </c>
      <c r="D346" s="99">
        <v>0.15</v>
      </c>
      <c r="E346" s="100">
        <v>1.86</v>
      </c>
      <c r="F346" s="116">
        <f t="shared" si="0"/>
        <v>-0.06</v>
      </c>
      <c r="G346" s="116">
        <f>ROUND((B346/$B$344-1)*100,2)</f>
        <v>0.15</v>
      </c>
    </row>
    <row r="347" spans="1:7">
      <c r="A347" s="97">
        <v>44986</v>
      </c>
      <c r="B347" s="98">
        <v>1163.3589999999999</v>
      </c>
      <c r="C347" s="99">
        <v>0.05</v>
      </c>
      <c r="D347" s="99">
        <v>0.2</v>
      </c>
      <c r="E347" s="100">
        <v>0.17</v>
      </c>
      <c r="F347" s="116">
        <f t="shared" si="0"/>
        <v>0.05</v>
      </c>
      <c r="G347" s="116">
        <f>ROUND((B347/$B$344-1)*100,2)</f>
        <v>0.2</v>
      </c>
    </row>
    <row r="348" spans="1:7">
      <c r="A348" s="97">
        <v>45017</v>
      </c>
      <c r="B348" s="98">
        <v>1152.307</v>
      </c>
      <c r="C348" s="99">
        <v>-0.95</v>
      </c>
      <c r="D348" s="99">
        <v>-0.75</v>
      </c>
      <c r="E348" s="100">
        <v>-2.17</v>
      </c>
      <c r="F348" s="116">
        <f t="shared" si="0"/>
        <v>-0.95</v>
      </c>
      <c r="G348" s="116">
        <f>ROUND((B348/$B$344-1)*100,2)</f>
        <v>-0.75</v>
      </c>
    </row>
    <row r="349" spans="1:7">
      <c r="A349" s="97">
        <v>45047</v>
      </c>
      <c r="B349" s="98">
        <v>1131.058</v>
      </c>
      <c r="C349" s="99">
        <v>-1.84</v>
      </c>
      <c r="D349" s="99">
        <v>-2.58</v>
      </c>
      <c r="E349" s="100">
        <v>-4.47</v>
      </c>
      <c r="F349" s="116">
        <f t="shared" si="0"/>
        <v>-1.84</v>
      </c>
      <c r="G349" s="116">
        <f t="shared" ref="G349:G356" si="3">ROUND((B349/$B$344-1)*100,2)</f>
        <v>-2.58</v>
      </c>
    </row>
    <row r="350" spans="1:7" ht="15" thickBot="1">
      <c r="A350" s="97">
        <v>45078</v>
      </c>
      <c r="B350" s="98">
        <v>1109.23</v>
      </c>
      <c r="C350" s="99">
        <v>-1.93</v>
      </c>
      <c r="D350" s="99">
        <v>-4.46</v>
      </c>
      <c r="E350" s="100">
        <v>-6.86</v>
      </c>
      <c r="F350" s="116">
        <f t="shared" si="0"/>
        <v>-1.93</v>
      </c>
      <c r="G350" s="116">
        <f t="shared" si="3"/>
        <v>-4.46</v>
      </c>
    </row>
    <row r="351" spans="1:7" ht="15" thickBot="1">
      <c r="A351" s="154">
        <v>45108</v>
      </c>
      <c r="B351" s="155">
        <v>1101.204</v>
      </c>
      <c r="C351" s="156">
        <v>-0.72</v>
      </c>
      <c r="D351" s="156">
        <v>-5.15</v>
      </c>
      <c r="E351" s="157">
        <v>-7.72</v>
      </c>
      <c r="F351" s="116">
        <f t="shared" si="0"/>
        <v>-0.72</v>
      </c>
      <c r="G351" s="116">
        <f t="shared" si="3"/>
        <v>-5.15</v>
      </c>
    </row>
    <row r="352" spans="1:7">
      <c r="A352" s="117">
        <v>45139</v>
      </c>
      <c r="B352" s="118">
        <v>1099.71</v>
      </c>
      <c r="C352" s="119">
        <v>-0.14000000000000001</v>
      </c>
      <c r="D352" s="119">
        <v>-5.28</v>
      </c>
      <c r="E352" s="120">
        <v>-7.2</v>
      </c>
      <c r="F352" s="116">
        <f t="shared" si="0"/>
        <v>-0.14000000000000001</v>
      </c>
      <c r="G352" s="116">
        <f t="shared" si="3"/>
        <v>-5.28</v>
      </c>
    </row>
    <row r="353" spans="1:7">
      <c r="A353" s="97">
        <v>45170</v>
      </c>
      <c r="B353" s="98">
        <v>1103.74</v>
      </c>
      <c r="C353" s="99">
        <v>0.37</v>
      </c>
      <c r="D353" s="99">
        <v>-4.93</v>
      </c>
      <c r="E353" s="100">
        <v>-5.97</v>
      </c>
      <c r="F353" s="116">
        <f t="shared" si="0"/>
        <v>0.37</v>
      </c>
      <c r="G353" s="116">
        <f t="shared" si="3"/>
        <v>-4.93</v>
      </c>
    </row>
    <row r="354" spans="1:7">
      <c r="A354" s="97">
        <v>45200</v>
      </c>
      <c r="B354" s="98">
        <v>1109.2360000000001</v>
      </c>
      <c r="C354" s="99">
        <v>0.5</v>
      </c>
      <c r="D354" s="99">
        <v>-4.46</v>
      </c>
      <c r="E354" s="100">
        <v>-4.57</v>
      </c>
      <c r="F354" s="116">
        <f t="shared" si="0"/>
        <v>0.5</v>
      </c>
      <c r="G354" s="116">
        <f t="shared" si="3"/>
        <v>-4.46</v>
      </c>
    </row>
    <row r="355" spans="1:7">
      <c r="A355" s="97">
        <v>45231</v>
      </c>
      <c r="B355" s="98">
        <v>1115.8150000000001</v>
      </c>
      <c r="C355" s="99">
        <v>0.59</v>
      </c>
      <c r="D355" s="99">
        <v>-3.89</v>
      </c>
      <c r="E355" s="100">
        <v>-3.46</v>
      </c>
      <c r="F355" s="116">
        <f t="shared" si="0"/>
        <v>0.59</v>
      </c>
      <c r="G355" s="116">
        <f t="shared" si="3"/>
        <v>-3.89</v>
      </c>
    </row>
    <row r="356" spans="1:7" ht="15" thickBot="1">
      <c r="A356" s="97">
        <v>45261</v>
      </c>
      <c r="B356" s="98">
        <v>1124.0719999999999</v>
      </c>
      <c r="C356" s="99">
        <v>0.74</v>
      </c>
      <c r="D356" s="99">
        <v>-3.18</v>
      </c>
      <c r="E356" s="100">
        <v>-3.18</v>
      </c>
      <c r="F356" s="116">
        <f t="shared" si="0"/>
        <v>0.74</v>
      </c>
      <c r="G356" s="116">
        <f t="shared" si="3"/>
        <v>-3.18</v>
      </c>
    </row>
    <row r="357" spans="1:7">
      <c r="A357" s="104">
        <v>45292</v>
      </c>
      <c r="B357" s="105">
        <v>1124.8789999999999</v>
      </c>
      <c r="C357" s="106">
        <v>7.0000000000000007E-2</v>
      </c>
      <c r="D357" s="106">
        <v>7.0000000000000007E-2</v>
      </c>
      <c r="E357" s="107">
        <v>-3.32</v>
      </c>
      <c r="F357" s="116">
        <f>ROUND((B357/B356-1)*100,2)</f>
        <v>7.0000000000000007E-2</v>
      </c>
      <c r="G357" s="116">
        <f>ROUND((B357/$B$356-1)*100,2)</f>
        <v>7.0000000000000007E-2</v>
      </c>
    </row>
    <row r="358" spans="1:7">
      <c r="A358" s="97">
        <v>45323</v>
      </c>
      <c r="B358" s="98">
        <v>1119.0609999999999</v>
      </c>
      <c r="C358" s="99">
        <v>-0.52</v>
      </c>
      <c r="D358" s="99">
        <v>-0.45</v>
      </c>
      <c r="E358" s="100">
        <v>-3.76</v>
      </c>
      <c r="F358" s="116">
        <f>ROUND((B358/B357-1)*100,2)</f>
        <v>-0.52</v>
      </c>
      <c r="G358" s="116">
        <f>ROUND((B358/$B$356-1)*100,2)</f>
        <v>-0.45</v>
      </c>
    </row>
    <row r="359" spans="1:7">
      <c r="A359" s="97">
        <v>45352</v>
      </c>
      <c r="B359" s="98">
        <v>1113.837</v>
      </c>
      <c r="C359" s="99"/>
      <c r="D359" s="99"/>
      <c r="E359" s="100"/>
    </row>
    <row r="360" spans="1:7">
      <c r="A360" s="97">
        <v>45383</v>
      </c>
      <c r="B360" s="98">
        <v>1117.28</v>
      </c>
      <c r="C360" s="99"/>
      <c r="D360" s="99"/>
      <c r="E360" s="100"/>
      <c r="G360" s="243"/>
    </row>
    <row r="361" spans="1:7">
      <c r="A361" s="97">
        <v>45413</v>
      </c>
      <c r="B361" s="98">
        <v>1127.2329999999999</v>
      </c>
      <c r="C361" s="99"/>
      <c r="D361" s="99"/>
      <c r="E361" s="100"/>
    </row>
    <row r="362" spans="1:7">
      <c r="A362" s="97">
        <v>45444</v>
      </c>
      <c r="B362" s="98">
        <v>1136.4090000000001</v>
      </c>
      <c r="C362" s="99"/>
      <c r="D362" s="99"/>
      <c r="E362" s="100"/>
    </row>
    <row r="363" spans="1:7">
      <c r="A363" s="97">
        <v>45474</v>
      </c>
      <c r="B363" s="98">
        <v>1143.3130000000001</v>
      </c>
      <c r="C363" s="99"/>
      <c r="D363" s="99"/>
      <c r="E363" s="100"/>
    </row>
    <row r="364" spans="1:7">
      <c r="A364" s="97">
        <v>45505</v>
      </c>
      <c r="B364" s="98">
        <v>1146.575</v>
      </c>
      <c r="C364" s="99"/>
      <c r="D364" s="99"/>
      <c r="E364" s="100"/>
    </row>
    <row r="365" spans="1:7">
      <c r="A365" s="97">
        <v>45536</v>
      </c>
      <c r="B365" s="98">
        <v>1153.7180000000001</v>
      </c>
      <c r="C365" s="99"/>
      <c r="D365" s="99"/>
      <c r="E365" s="100"/>
    </row>
    <row r="366" spans="1:7">
      <c r="A366" s="97">
        <v>45566</v>
      </c>
      <c r="B366" s="98">
        <v>1171.2719999999999</v>
      </c>
      <c r="C366" s="99"/>
      <c r="D366" s="99"/>
      <c r="E366" s="100"/>
    </row>
    <row r="367" spans="1:7">
      <c r="A367" s="97">
        <v>45597</v>
      </c>
      <c r="B367" s="98">
        <v>1186.462</v>
      </c>
      <c r="C367" s="99"/>
      <c r="D367" s="99"/>
      <c r="E367" s="100"/>
    </row>
    <row r="368" spans="1:7" ht="15" thickBot="1">
      <c r="A368" s="88">
        <v>45627</v>
      </c>
      <c r="B368" s="95">
        <v>1197.5619999999999</v>
      </c>
      <c r="C368" s="89"/>
      <c r="D368" s="89"/>
      <c r="E368" s="90"/>
    </row>
    <row r="369" spans="1:1">
      <c r="A369" s="108" t="s">
        <v>29</v>
      </c>
    </row>
  </sheetData>
  <mergeCells count="4">
    <mergeCell ref="A1:E1"/>
    <mergeCell ref="A2:A3"/>
    <mergeCell ref="B2:B3"/>
    <mergeCell ref="C2:E2"/>
  </mergeCells>
  <conditionalFormatting sqref="F321:G358">
    <cfRule type="cellIs" dxfId="0" priority="1" operator="notEqual">
      <formula>C321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89460-5E21-4CD9-A97B-ED9FCC49B5A7}">
  <sheetPr>
    <tabColor theme="0" tint="-0.249977111117893"/>
    <outlinePr summaryBelow="0" summaryRight="0"/>
    <pageSetUpPr autoPageBreaks="0" fitToPage="1"/>
  </sheetPr>
  <dimension ref="A1:G352"/>
  <sheetViews>
    <sheetView workbookViewId="0">
      <selection sqref="A1:G6"/>
    </sheetView>
  </sheetViews>
  <sheetFormatPr defaultRowHeight="13.2"/>
  <cols>
    <col min="1" max="7" width="14.33203125" style="135" customWidth="1"/>
    <col min="8" max="256" width="8.6640625" style="135"/>
    <col min="257" max="263" width="14.33203125" style="135" customWidth="1"/>
    <col min="264" max="512" width="8.6640625" style="135"/>
    <col min="513" max="519" width="14.33203125" style="135" customWidth="1"/>
    <col min="520" max="768" width="8.6640625" style="135"/>
    <col min="769" max="775" width="14.33203125" style="135" customWidth="1"/>
    <col min="776" max="1024" width="8.6640625" style="135"/>
    <col min="1025" max="1031" width="14.33203125" style="135" customWidth="1"/>
    <col min="1032" max="1280" width="8.6640625" style="135"/>
    <col min="1281" max="1287" width="14.33203125" style="135" customWidth="1"/>
    <col min="1288" max="1536" width="8.6640625" style="135"/>
    <col min="1537" max="1543" width="14.33203125" style="135" customWidth="1"/>
    <col min="1544" max="1792" width="8.6640625" style="135"/>
    <col min="1793" max="1799" width="14.33203125" style="135" customWidth="1"/>
    <col min="1800" max="2048" width="8.6640625" style="135"/>
    <col min="2049" max="2055" width="14.33203125" style="135" customWidth="1"/>
    <col min="2056" max="2304" width="8.6640625" style="135"/>
    <col min="2305" max="2311" width="14.33203125" style="135" customWidth="1"/>
    <col min="2312" max="2560" width="8.6640625" style="135"/>
    <col min="2561" max="2567" width="14.33203125" style="135" customWidth="1"/>
    <col min="2568" max="2816" width="8.6640625" style="135"/>
    <col min="2817" max="2823" width="14.33203125" style="135" customWidth="1"/>
    <col min="2824" max="3072" width="8.6640625" style="135"/>
    <col min="3073" max="3079" width="14.33203125" style="135" customWidth="1"/>
    <col min="3080" max="3328" width="8.6640625" style="135"/>
    <col min="3329" max="3335" width="14.33203125" style="135" customWidth="1"/>
    <col min="3336" max="3584" width="8.6640625" style="135"/>
    <col min="3585" max="3591" width="14.33203125" style="135" customWidth="1"/>
    <col min="3592" max="3840" width="8.6640625" style="135"/>
    <col min="3841" max="3847" width="14.33203125" style="135" customWidth="1"/>
    <col min="3848" max="4096" width="8.6640625" style="135"/>
    <col min="4097" max="4103" width="14.33203125" style="135" customWidth="1"/>
    <col min="4104" max="4352" width="8.6640625" style="135"/>
    <col min="4353" max="4359" width="14.33203125" style="135" customWidth="1"/>
    <col min="4360" max="4608" width="8.6640625" style="135"/>
    <col min="4609" max="4615" width="14.33203125" style="135" customWidth="1"/>
    <col min="4616" max="4864" width="8.6640625" style="135"/>
    <col min="4865" max="4871" width="14.33203125" style="135" customWidth="1"/>
    <col min="4872" max="5120" width="8.6640625" style="135"/>
    <col min="5121" max="5127" width="14.33203125" style="135" customWidth="1"/>
    <col min="5128" max="5376" width="8.6640625" style="135"/>
    <col min="5377" max="5383" width="14.33203125" style="135" customWidth="1"/>
    <col min="5384" max="5632" width="8.6640625" style="135"/>
    <col min="5633" max="5639" width="14.33203125" style="135" customWidth="1"/>
    <col min="5640" max="5888" width="8.6640625" style="135"/>
    <col min="5889" max="5895" width="14.33203125" style="135" customWidth="1"/>
    <col min="5896" max="6144" width="8.6640625" style="135"/>
    <col min="6145" max="6151" width="14.33203125" style="135" customWidth="1"/>
    <col min="6152" max="6400" width="8.6640625" style="135"/>
    <col min="6401" max="6407" width="14.33203125" style="135" customWidth="1"/>
    <col min="6408" max="6656" width="8.6640625" style="135"/>
    <col min="6657" max="6663" width="14.33203125" style="135" customWidth="1"/>
    <col min="6664" max="6912" width="8.6640625" style="135"/>
    <col min="6913" max="6919" width="14.33203125" style="135" customWidth="1"/>
    <col min="6920" max="7168" width="8.6640625" style="135"/>
    <col min="7169" max="7175" width="14.33203125" style="135" customWidth="1"/>
    <col min="7176" max="7424" width="8.6640625" style="135"/>
    <col min="7425" max="7431" width="14.33203125" style="135" customWidth="1"/>
    <col min="7432" max="7680" width="8.6640625" style="135"/>
    <col min="7681" max="7687" width="14.33203125" style="135" customWidth="1"/>
    <col min="7688" max="7936" width="8.6640625" style="135"/>
    <col min="7937" max="7943" width="14.33203125" style="135" customWidth="1"/>
    <col min="7944" max="8192" width="8.6640625" style="135"/>
    <col min="8193" max="8199" width="14.33203125" style="135" customWidth="1"/>
    <col min="8200" max="8448" width="8.6640625" style="135"/>
    <col min="8449" max="8455" width="14.33203125" style="135" customWidth="1"/>
    <col min="8456" max="8704" width="8.6640625" style="135"/>
    <col min="8705" max="8711" width="14.33203125" style="135" customWidth="1"/>
    <col min="8712" max="8960" width="8.6640625" style="135"/>
    <col min="8961" max="8967" width="14.33203125" style="135" customWidth="1"/>
    <col min="8968" max="9216" width="8.6640625" style="135"/>
    <col min="9217" max="9223" width="14.33203125" style="135" customWidth="1"/>
    <col min="9224" max="9472" width="8.6640625" style="135"/>
    <col min="9473" max="9479" width="14.33203125" style="135" customWidth="1"/>
    <col min="9480" max="9728" width="8.6640625" style="135"/>
    <col min="9729" max="9735" width="14.33203125" style="135" customWidth="1"/>
    <col min="9736" max="9984" width="8.6640625" style="135"/>
    <col min="9985" max="9991" width="14.33203125" style="135" customWidth="1"/>
    <col min="9992" max="10240" width="8.6640625" style="135"/>
    <col min="10241" max="10247" width="14.33203125" style="135" customWidth="1"/>
    <col min="10248" max="10496" width="8.6640625" style="135"/>
    <col min="10497" max="10503" width="14.33203125" style="135" customWidth="1"/>
    <col min="10504" max="10752" width="8.6640625" style="135"/>
    <col min="10753" max="10759" width="14.33203125" style="135" customWidth="1"/>
    <col min="10760" max="11008" width="8.6640625" style="135"/>
    <col min="11009" max="11015" width="14.33203125" style="135" customWidth="1"/>
    <col min="11016" max="11264" width="8.6640625" style="135"/>
    <col min="11265" max="11271" width="14.33203125" style="135" customWidth="1"/>
    <col min="11272" max="11520" width="8.6640625" style="135"/>
    <col min="11521" max="11527" width="14.33203125" style="135" customWidth="1"/>
    <col min="11528" max="11776" width="8.6640625" style="135"/>
    <col min="11777" max="11783" width="14.33203125" style="135" customWidth="1"/>
    <col min="11784" max="12032" width="8.6640625" style="135"/>
    <col min="12033" max="12039" width="14.33203125" style="135" customWidth="1"/>
    <col min="12040" max="12288" width="8.6640625" style="135"/>
    <col min="12289" max="12295" width="14.33203125" style="135" customWidth="1"/>
    <col min="12296" max="12544" width="8.6640625" style="135"/>
    <col min="12545" max="12551" width="14.33203125" style="135" customWidth="1"/>
    <col min="12552" max="12800" width="8.6640625" style="135"/>
    <col min="12801" max="12807" width="14.33203125" style="135" customWidth="1"/>
    <col min="12808" max="13056" width="8.6640625" style="135"/>
    <col min="13057" max="13063" width="14.33203125" style="135" customWidth="1"/>
    <col min="13064" max="13312" width="8.6640625" style="135"/>
    <col min="13313" max="13319" width="14.33203125" style="135" customWidth="1"/>
    <col min="13320" max="13568" width="8.6640625" style="135"/>
    <col min="13569" max="13575" width="14.33203125" style="135" customWidth="1"/>
    <col min="13576" max="13824" width="8.6640625" style="135"/>
    <col min="13825" max="13831" width="14.33203125" style="135" customWidth="1"/>
    <col min="13832" max="14080" width="8.6640625" style="135"/>
    <col min="14081" max="14087" width="14.33203125" style="135" customWidth="1"/>
    <col min="14088" max="14336" width="8.6640625" style="135"/>
    <col min="14337" max="14343" width="14.33203125" style="135" customWidth="1"/>
    <col min="14344" max="14592" width="8.6640625" style="135"/>
    <col min="14593" max="14599" width="14.33203125" style="135" customWidth="1"/>
    <col min="14600" max="14848" width="8.6640625" style="135"/>
    <col min="14849" max="14855" width="14.33203125" style="135" customWidth="1"/>
    <col min="14856" max="15104" width="8.6640625" style="135"/>
    <col min="15105" max="15111" width="14.33203125" style="135" customWidth="1"/>
    <col min="15112" max="15360" width="8.6640625" style="135"/>
    <col min="15361" max="15367" width="14.33203125" style="135" customWidth="1"/>
    <col min="15368" max="15616" width="8.6640625" style="135"/>
    <col min="15617" max="15623" width="14.33203125" style="135" customWidth="1"/>
    <col min="15624" max="15872" width="8.6640625" style="135"/>
    <col min="15873" max="15879" width="14.33203125" style="135" customWidth="1"/>
    <col min="15880" max="16128" width="8.6640625" style="135"/>
    <col min="16129" max="16135" width="14.33203125" style="135" customWidth="1"/>
    <col min="16136" max="16384" width="8.6640625" style="135"/>
  </cols>
  <sheetData>
    <row r="1" spans="1:7">
      <c r="A1" s="258" t="s">
        <v>3</v>
      </c>
      <c r="B1" s="258"/>
      <c r="C1" s="258"/>
      <c r="D1" s="258"/>
      <c r="E1" s="258"/>
      <c r="F1" s="258"/>
      <c r="G1" s="258"/>
    </row>
    <row r="2" spans="1:7">
      <c r="A2" s="258"/>
      <c r="B2" s="258"/>
      <c r="C2" s="258"/>
      <c r="D2" s="258"/>
      <c r="E2" s="258"/>
      <c r="F2" s="258"/>
      <c r="G2" s="258"/>
    </row>
    <row r="3" spans="1:7">
      <c r="A3" s="258"/>
      <c r="B3" s="258"/>
      <c r="C3" s="258"/>
      <c r="D3" s="258"/>
      <c r="E3" s="258"/>
      <c r="F3" s="258"/>
      <c r="G3" s="258"/>
    </row>
    <row r="4" spans="1:7">
      <c r="A4" s="258"/>
      <c r="B4" s="258"/>
      <c r="C4" s="258"/>
      <c r="D4" s="258"/>
      <c r="E4" s="258"/>
      <c r="F4" s="258"/>
      <c r="G4" s="258"/>
    </row>
    <row r="5" spans="1:7">
      <c r="A5" s="258"/>
      <c r="B5" s="258"/>
      <c r="C5" s="258"/>
      <c r="D5" s="258"/>
      <c r="E5" s="258"/>
      <c r="F5" s="258"/>
      <c r="G5" s="258"/>
    </row>
    <row r="6" spans="1:7">
      <c r="A6" s="258"/>
      <c r="B6" s="258"/>
      <c r="C6" s="258"/>
      <c r="D6" s="258"/>
      <c r="E6" s="258"/>
      <c r="F6" s="258"/>
      <c r="G6" s="258"/>
    </row>
    <row r="8" spans="1:7">
      <c r="A8" s="135" t="s">
        <v>3</v>
      </c>
      <c r="B8" s="136" t="s">
        <v>30</v>
      </c>
    </row>
    <row r="10" spans="1:7">
      <c r="A10" s="259" t="s">
        <v>31</v>
      </c>
      <c r="B10" s="259" t="s">
        <v>3</v>
      </c>
      <c r="C10" s="259" t="s">
        <v>3</v>
      </c>
      <c r="D10" s="259" t="s">
        <v>3</v>
      </c>
      <c r="E10" s="259" t="s">
        <v>3</v>
      </c>
      <c r="F10" s="259" t="s">
        <v>3</v>
      </c>
      <c r="G10" s="259" t="s">
        <v>3</v>
      </c>
    </row>
    <row r="11" spans="1:7" ht="26.4">
      <c r="A11" s="137" t="s">
        <v>32</v>
      </c>
      <c r="B11" s="137" t="s">
        <v>33</v>
      </c>
      <c r="C11" s="137" t="s">
        <v>34</v>
      </c>
      <c r="D11" s="137" t="s">
        <v>35</v>
      </c>
      <c r="E11" s="137" t="s">
        <v>36</v>
      </c>
      <c r="F11" s="137" t="s">
        <v>37</v>
      </c>
      <c r="G11" s="137" t="s">
        <v>38</v>
      </c>
    </row>
    <row r="12" spans="1:7" ht="66">
      <c r="A12" s="138" t="s">
        <v>39</v>
      </c>
      <c r="B12" s="138" t="s">
        <v>40</v>
      </c>
      <c r="C12" s="138" t="s">
        <v>41</v>
      </c>
      <c r="D12" s="138" t="s">
        <v>42</v>
      </c>
      <c r="E12" s="138" t="s">
        <v>43</v>
      </c>
      <c r="F12" s="138" t="s">
        <v>44</v>
      </c>
      <c r="G12" s="138" t="s">
        <v>45</v>
      </c>
    </row>
    <row r="14" spans="1:7">
      <c r="A14" s="139" t="s">
        <v>46</v>
      </c>
      <c r="B14" s="139" t="s">
        <v>39</v>
      </c>
    </row>
    <row r="15" spans="1:7">
      <c r="A15" s="140" t="s">
        <v>47</v>
      </c>
      <c r="B15" s="140">
        <v>113.283</v>
      </c>
    </row>
    <row r="16" spans="1:7">
      <c r="A16" s="140" t="s">
        <v>48</v>
      </c>
      <c r="B16" s="140">
        <v>113.819</v>
      </c>
    </row>
    <row r="17" spans="1:2">
      <c r="A17" s="140" t="s">
        <v>49</v>
      </c>
      <c r="B17" s="140">
        <v>113.74</v>
      </c>
    </row>
    <row r="18" spans="1:2">
      <c r="A18" s="140" t="s">
        <v>50</v>
      </c>
      <c r="B18" s="140">
        <v>114.205</v>
      </c>
    </row>
    <row r="19" spans="1:2">
      <c r="A19" s="140" t="s">
        <v>51</v>
      </c>
      <c r="B19" s="140">
        <v>115.732</v>
      </c>
    </row>
    <row r="20" spans="1:2">
      <c r="A20" s="140" t="s">
        <v>52</v>
      </c>
      <c r="B20" s="140">
        <v>116.818</v>
      </c>
    </row>
    <row r="21" spans="1:2">
      <c r="A21" s="140" t="s">
        <v>53</v>
      </c>
      <c r="B21" s="140">
        <v>118.426</v>
      </c>
    </row>
    <row r="22" spans="1:2">
      <c r="A22" s="140" t="s">
        <v>54</v>
      </c>
      <c r="B22" s="140">
        <v>118.36799999999999</v>
      </c>
    </row>
    <row r="23" spans="1:2">
      <c r="A23" s="140" t="s">
        <v>55</v>
      </c>
      <c r="B23" s="140">
        <v>118.85299999999999</v>
      </c>
    </row>
    <row r="24" spans="1:2">
      <c r="A24" s="140" t="s">
        <v>56</v>
      </c>
      <c r="B24" s="140">
        <v>119.13500000000001</v>
      </c>
    </row>
    <row r="25" spans="1:2">
      <c r="A25" s="140" t="s">
        <v>57</v>
      </c>
      <c r="B25" s="140">
        <v>119.42400000000001</v>
      </c>
    </row>
    <row r="26" spans="1:2">
      <c r="A26" s="140" t="s">
        <v>58</v>
      </c>
      <c r="B26" s="140">
        <v>120.867</v>
      </c>
    </row>
    <row r="27" spans="1:2">
      <c r="A27" s="140" t="s">
        <v>59</v>
      </c>
      <c r="B27" s="140">
        <v>122.881</v>
      </c>
    </row>
    <row r="28" spans="1:2">
      <c r="A28" s="140" t="s">
        <v>60</v>
      </c>
      <c r="B28" s="140">
        <v>123.29600000000001</v>
      </c>
    </row>
    <row r="29" spans="1:2">
      <c r="A29" s="140" t="s">
        <v>61</v>
      </c>
      <c r="B29" s="140">
        <v>125.253</v>
      </c>
    </row>
    <row r="30" spans="1:2">
      <c r="A30" s="140" t="s">
        <v>62</v>
      </c>
      <c r="B30" s="140">
        <v>125.917</v>
      </c>
    </row>
    <row r="31" spans="1:2">
      <c r="A31" s="140" t="s">
        <v>63</v>
      </c>
      <c r="B31" s="140">
        <v>126.08799999999999</v>
      </c>
    </row>
    <row r="32" spans="1:2">
      <c r="A32" s="140" t="s">
        <v>64</v>
      </c>
      <c r="B32" s="140">
        <v>126.392</v>
      </c>
    </row>
    <row r="33" spans="1:2">
      <c r="A33" s="140" t="s">
        <v>65</v>
      </c>
      <c r="B33" s="140">
        <v>126.27500000000001</v>
      </c>
    </row>
    <row r="34" spans="1:2">
      <c r="A34" s="140" t="s">
        <v>66</v>
      </c>
      <c r="B34" s="140">
        <v>126.086</v>
      </c>
    </row>
    <row r="35" spans="1:2">
      <c r="A35" s="140" t="s">
        <v>67</v>
      </c>
      <c r="B35" s="140">
        <v>127.247</v>
      </c>
    </row>
    <row r="36" spans="1:2">
      <c r="A36" s="140" t="s">
        <v>68</v>
      </c>
      <c r="B36" s="140">
        <v>127.77500000000001</v>
      </c>
    </row>
    <row r="37" spans="1:2">
      <c r="A37" s="140" t="s">
        <v>69</v>
      </c>
      <c r="B37" s="140">
        <v>129.15199999999999</v>
      </c>
    </row>
    <row r="38" spans="1:2">
      <c r="A38" s="140" t="s">
        <v>70</v>
      </c>
      <c r="B38" s="140">
        <v>130.274</v>
      </c>
    </row>
    <row r="39" spans="1:2">
      <c r="A39" s="140" t="s">
        <v>71</v>
      </c>
      <c r="B39" s="140">
        <v>131.25700000000001</v>
      </c>
    </row>
    <row r="40" spans="1:2">
      <c r="A40" s="140" t="s">
        <v>72</v>
      </c>
      <c r="B40" s="140">
        <v>131.06</v>
      </c>
    </row>
    <row r="41" spans="1:2">
      <c r="A41" s="140" t="s">
        <v>73</v>
      </c>
      <c r="B41" s="140">
        <v>131.226</v>
      </c>
    </row>
    <row r="42" spans="1:2">
      <c r="A42" s="140" t="s">
        <v>74</v>
      </c>
      <c r="B42" s="140">
        <v>130.85300000000001</v>
      </c>
    </row>
    <row r="43" spans="1:2">
      <c r="A43" s="140" t="s">
        <v>75</v>
      </c>
      <c r="B43" s="140">
        <v>131.02699999999999</v>
      </c>
    </row>
    <row r="44" spans="1:2">
      <c r="A44" s="140" t="s">
        <v>76</v>
      </c>
      <c r="B44" s="140">
        <v>131.24700000000001</v>
      </c>
    </row>
    <row r="45" spans="1:2">
      <c r="A45" s="140" t="s">
        <v>77</v>
      </c>
      <c r="B45" s="140">
        <v>130.453</v>
      </c>
    </row>
    <row r="46" spans="1:2">
      <c r="A46" s="140" t="s">
        <v>78</v>
      </c>
      <c r="B46" s="140">
        <v>130.40700000000001</v>
      </c>
    </row>
    <row r="47" spans="1:2">
      <c r="A47" s="140" t="s">
        <v>79</v>
      </c>
      <c r="B47" s="140">
        <v>130.489</v>
      </c>
    </row>
    <row r="48" spans="1:2">
      <c r="A48" s="140" t="s">
        <v>80</v>
      </c>
      <c r="B48" s="140">
        <v>130.24600000000001</v>
      </c>
    </row>
    <row r="49" spans="1:2">
      <c r="A49" s="140" t="s">
        <v>81</v>
      </c>
      <c r="B49" s="140">
        <v>129.982</v>
      </c>
    </row>
    <row r="50" spans="1:2">
      <c r="A50" s="140" t="s">
        <v>82</v>
      </c>
      <c r="B50" s="140">
        <v>132.24700000000001</v>
      </c>
    </row>
    <row r="51" spans="1:2">
      <c r="A51" s="140" t="s">
        <v>83</v>
      </c>
      <c r="B51" s="140">
        <v>134.34</v>
      </c>
    </row>
    <row r="52" spans="1:2">
      <c r="A52" s="140" t="s">
        <v>84</v>
      </c>
      <c r="B52" s="140">
        <v>143.72800000000001</v>
      </c>
    </row>
    <row r="53" spans="1:2">
      <c r="A53" s="140" t="s">
        <v>85</v>
      </c>
      <c r="B53" s="140">
        <v>147.81700000000001</v>
      </c>
    </row>
    <row r="54" spans="1:2">
      <c r="A54" s="140" t="s">
        <v>86</v>
      </c>
      <c r="B54" s="140">
        <v>147.31200000000001</v>
      </c>
    </row>
    <row r="55" spans="1:2">
      <c r="A55" s="140" t="s">
        <v>87</v>
      </c>
      <c r="B55" s="140">
        <v>146.10400000000001</v>
      </c>
    </row>
    <row r="56" spans="1:2">
      <c r="A56" s="140" t="s">
        <v>88</v>
      </c>
      <c r="B56" s="140">
        <v>148.078</v>
      </c>
    </row>
    <row r="57" spans="1:2">
      <c r="A57" s="140" t="s">
        <v>89</v>
      </c>
      <c r="B57" s="140">
        <v>151.08600000000001</v>
      </c>
    </row>
    <row r="58" spans="1:2">
      <c r="A58" s="140" t="s">
        <v>90</v>
      </c>
      <c r="B58" s="140">
        <v>154.33699999999999</v>
      </c>
    </row>
    <row r="59" spans="1:2">
      <c r="A59" s="140" t="s">
        <v>91</v>
      </c>
      <c r="B59" s="140">
        <v>157.886</v>
      </c>
    </row>
    <row r="60" spans="1:2">
      <c r="A60" s="140" t="s">
        <v>92</v>
      </c>
      <c r="B60" s="140">
        <v>161.95699999999999</v>
      </c>
    </row>
    <row r="61" spans="1:2">
      <c r="A61" s="140" t="s">
        <v>93</v>
      </c>
      <c r="B61" s="140">
        <v>167.773</v>
      </c>
    </row>
    <row r="62" spans="1:2">
      <c r="A62" s="140" t="s">
        <v>94</v>
      </c>
      <c r="B62" s="140">
        <v>170.46100000000001</v>
      </c>
    </row>
    <row r="63" spans="1:2">
      <c r="A63" s="140" t="s">
        <v>95</v>
      </c>
      <c r="B63" s="140">
        <v>172.19800000000001</v>
      </c>
    </row>
    <row r="64" spans="1:2">
      <c r="A64" s="140" t="s">
        <v>96</v>
      </c>
      <c r="B64" s="140">
        <v>172.489</v>
      </c>
    </row>
    <row r="65" spans="1:2">
      <c r="A65" s="140" t="s">
        <v>97</v>
      </c>
      <c r="B65" s="140">
        <v>172.39599999999999</v>
      </c>
    </row>
    <row r="66" spans="1:2">
      <c r="A66" s="140" t="s">
        <v>98</v>
      </c>
      <c r="B66" s="140">
        <v>172.36500000000001</v>
      </c>
    </row>
    <row r="67" spans="1:2">
      <c r="A67" s="140" t="s">
        <v>99</v>
      </c>
      <c r="B67" s="140">
        <v>173.56200000000001</v>
      </c>
    </row>
    <row r="68" spans="1:2">
      <c r="A68" s="140" t="s">
        <v>100</v>
      </c>
      <c r="B68" s="140">
        <v>176.08199999999999</v>
      </c>
    </row>
    <row r="69" spans="1:2">
      <c r="A69" s="140" t="s">
        <v>101</v>
      </c>
      <c r="B69" s="140">
        <v>180.99</v>
      </c>
    </row>
    <row r="70" spans="1:2">
      <c r="A70" s="140" t="s">
        <v>102</v>
      </c>
      <c r="B70" s="140">
        <v>185.631</v>
      </c>
    </row>
    <row r="71" spans="1:2">
      <c r="A71" s="140" t="s">
        <v>103</v>
      </c>
      <c r="B71" s="140">
        <v>187.65</v>
      </c>
    </row>
    <row r="72" spans="1:2">
      <c r="A72" s="140" t="s">
        <v>104</v>
      </c>
      <c r="B72" s="140">
        <v>188.69300000000001</v>
      </c>
    </row>
    <row r="73" spans="1:2">
      <c r="A73" s="140" t="s">
        <v>105</v>
      </c>
      <c r="B73" s="140">
        <v>189.40299999999999</v>
      </c>
    </row>
    <row r="74" spans="1:2">
      <c r="A74" s="140" t="s">
        <v>106</v>
      </c>
      <c r="B74" s="140">
        <v>191.01</v>
      </c>
    </row>
    <row r="75" spans="1:2">
      <c r="A75" s="140" t="s">
        <v>107</v>
      </c>
      <c r="B75" s="140">
        <v>191.774</v>
      </c>
    </row>
    <row r="76" spans="1:2">
      <c r="A76" s="140" t="s">
        <v>108</v>
      </c>
      <c r="B76" s="140">
        <v>192.36600000000001</v>
      </c>
    </row>
    <row r="77" spans="1:2">
      <c r="A77" s="140" t="s">
        <v>109</v>
      </c>
      <c r="B77" s="140">
        <v>194.315</v>
      </c>
    </row>
    <row r="78" spans="1:2">
      <c r="A78" s="140" t="s">
        <v>110</v>
      </c>
      <c r="B78" s="140">
        <v>197.01300000000001</v>
      </c>
    </row>
    <row r="79" spans="1:2">
      <c r="A79" s="140" t="s">
        <v>111</v>
      </c>
      <c r="B79" s="140">
        <v>197.369</v>
      </c>
    </row>
    <row r="80" spans="1:2">
      <c r="A80" s="140" t="s">
        <v>112</v>
      </c>
      <c r="B80" s="140">
        <v>201.24600000000001</v>
      </c>
    </row>
    <row r="81" spans="1:2">
      <c r="A81" s="140" t="s">
        <v>113</v>
      </c>
      <c r="B81" s="140">
        <v>205.12200000000001</v>
      </c>
    </row>
    <row r="82" spans="1:2">
      <c r="A82" s="140" t="s">
        <v>114</v>
      </c>
      <c r="B82" s="140">
        <v>207.43</v>
      </c>
    </row>
    <row r="83" spans="1:2">
      <c r="A83" s="140" t="s">
        <v>115</v>
      </c>
      <c r="B83" s="140">
        <v>208.423</v>
      </c>
    </row>
    <row r="84" spans="1:2">
      <c r="A84" s="140" t="s">
        <v>116</v>
      </c>
      <c r="B84" s="140">
        <v>212.34299999999999</v>
      </c>
    </row>
    <row r="85" spans="1:2">
      <c r="A85" s="140" t="s">
        <v>117</v>
      </c>
      <c r="B85" s="140">
        <v>213.886</v>
      </c>
    </row>
    <row r="86" spans="1:2">
      <c r="A86" s="140" t="s">
        <v>118</v>
      </c>
      <c r="B86" s="140">
        <v>213.68700000000001</v>
      </c>
    </row>
    <row r="87" spans="1:2">
      <c r="A87" s="140" t="s">
        <v>119</v>
      </c>
      <c r="B87" s="140">
        <v>213.40600000000001</v>
      </c>
    </row>
    <row r="88" spans="1:2">
      <c r="A88" s="140" t="s">
        <v>120</v>
      </c>
      <c r="B88" s="140">
        <v>213.70099999999999</v>
      </c>
    </row>
    <row r="89" spans="1:2">
      <c r="A89" s="140" t="s">
        <v>121</v>
      </c>
      <c r="B89" s="140">
        <v>213.46899999999999</v>
      </c>
    </row>
    <row r="90" spans="1:2">
      <c r="A90" s="140" t="s">
        <v>122</v>
      </c>
      <c r="B90" s="140">
        <v>215.08</v>
      </c>
    </row>
    <row r="91" spans="1:2">
      <c r="A91" s="140" t="s">
        <v>123</v>
      </c>
      <c r="B91" s="140">
        <v>217.80699999999999</v>
      </c>
    </row>
    <row r="92" spans="1:2">
      <c r="A92" s="140" t="s">
        <v>124</v>
      </c>
      <c r="B92" s="140">
        <v>223.25399999999999</v>
      </c>
    </row>
    <row r="93" spans="1:2">
      <c r="A93" s="140" t="s">
        <v>125</v>
      </c>
      <c r="B93" s="140">
        <v>229.54499999999999</v>
      </c>
    </row>
    <row r="94" spans="1:2">
      <c r="A94" s="140" t="s">
        <v>126</v>
      </c>
      <c r="B94" s="140">
        <v>237.17</v>
      </c>
    </row>
    <row r="95" spans="1:2">
      <c r="A95" s="140" t="s">
        <v>127</v>
      </c>
      <c r="B95" s="140">
        <v>246.274</v>
      </c>
    </row>
    <row r="96" spans="1:2">
      <c r="A96" s="140" t="s">
        <v>128</v>
      </c>
      <c r="B96" s="140">
        <v>261.10599999999999</v>
      </c>
    </row>
    <row r="97" spans="1:2">
      <c r="A97" s="140" t="s">
        <v>129</v>
      </c>
      <c r="B97" s="140">
        <v>280.55900000000003</v>
      </c>
    </row>
    <row r="98" spans="1:2">
      <c r="A98" s="140" t="s">
        <v>130</v>
      </c>
      <c r="B98" s="140">
        <v>289.36200000000002</v>
      </c>
    </row>
    <row r="99" spans="1:2">
      <c r="A99" s="140" t="s">
        <v>131</v>
      </c>
      <c r="B99" s="140">
        <v>295.74700000000001</v>
      </c>
    </row>
    <row r="100" spans="1:2">
      <c r="A100" s="140" t="s">
        <v>132</v>
      </c>
      <c r="B100" s="140">
        <v>300.803</v>
      </c>
    </row>
    <row r="101" spans="1:2">
      <c r="A101" s="140" t="s">
        <v>133</v>
      </c>
      <c r="B101" s="140">
        <v>306.60700000000003</v>
      </c>
    </row>
    <row r="102" spans="1:2">
      <c r="A102" s="140" t="s">
        <v>134</v>
      </c>
      <c r="B102" s="140">
        <v>306.81900000000002</v>
      </c>
    </row>
    <row r="103" spans="1:2">
      <c r="A103" s="140" t="s">
        <v>135</v>
      </c>
      <c r="B103" s="140">
        <v>301.66899999999998</v>
      </c>
    </row>
    <row r="104" spans="1:2">
      <c r="A104" s="140" t="s">
        <v>136</v>
      </c>
      <c r="B104" s="140">
        <v>298.16399999999999</v>
      </c>
    </row>
    <row r="105" spans="1:2">
      <c r="A105" s="140" t="s">
        <v>137</v>
      </c>
      <c r="B105" s="140">
        <v>296.39699999999999</v>
      </c>
    </row>
    <row r="106" spans="1:2">
      <c r="A106" s="140" t="s">
        <v>138</v>
      </c>
      <c r="B106" s="140">
        <v>298.47899999999998</v>
      </c>
    </row>
    <row r="107" spans="1:2">
      <c r="A107" s="140" t="s">
        <v>139</v>
      </c>
      <c r="B107" s="140">
        <v>302.32400000000001</v>
      </c>
    </row>
    <row r="108" spans="1:2">
      <c r="A108" s="140" t="s">
        <v>140</v>
      </c>
      <c r="B108" s="140">
        <v>303.82600000000002</v>
      </c>
    </row>
    <row r="109" spans="1:2">
      <c r="A109" s="140" t="s">
        <v>141</v>
      </c>
      <c r="B109" s="140">
        <v>305.21199999999999</v>
      </c>
    </row>
    <row r="110" spans="1:2">
      <c r="A110" s="140" t="s">
        <v>142</v>
      </c>
      <c r="B110" s="140">
        <v>307.46499999999997</v>
      </c>
    </row>
    <row r="111" spans="1:2">
      <c r="A111" s="140" t="s">
        <v>143</v>
      </c>
      <c r="B111" s="140">
        <v>309.78500000000003</v>
      </c>
    </row>
    <row r="112" spans="1:2">
      <c r="A112" s="140" t="s">
        <v>144</v>
      </c>
      <c r="B112" s="140">
        <v>314.19</v>
      </c>
    </row>
    <row r="113" spans="1:2">
      <c r="A113" s="140" t="s">
        <v>145</v>
      </c>
      <c r="B113" s="140">
        <v>317.60899999999998</v>
      </c>
    </row>
    <row r="114" spans="1:2">
      <c r="A114" s="140" t="s">
        <v>146</v>
      </c>
      <c r="B114" s="140">
        <v>322.58</v>
      </c>
    </row>
    <row r="115" spans="1:2">
      <c r="A115" s="140" t="s">
        <v>147</v>
      </c>
      <c r="B115" s="140">
        <v>328.08100000000002</v>
      </c>
    </row>
    <row r="116" spans="1:2">
      <c r="A116" s="140" t="s">
        <v>148</v>
      </c>
      <c r="B116" s="140">
        <v>333.23700000000002</v>
      </c>
    </row>
    <row r="117" spans="1:2">
      <c r="A117" s="140" t="s">
        <v>149</v>
      </c>
      <c r="B117" s="140">
        <v>337.72899999999998</v>
      </c>
    </row>
    <row r="118" spans="1:2">
      <c r="A118" s="140" t="s">
        <v>150</v>
      </c>
      <c r="B118" s="140">
        <v>343.08199999999999</v>
      </c>
    </row>
    <row r="119" spans="1:2">
      <c r="A119" s="140" t="s">
        <v>151</v>
      </c>
      <c r="B119" s="140">
        <v>345.31799999999998</v>
      </c>
    </row>
    <row r="120" spans="1:2">
      <c r="A120" s="140" t="s">
        <v>152</v>
      </c>
      <c r="B120" s="140">
        <v>347.43299999999999</v>
      </c>
    </row>
    <row r="121" spans="1:2">
      <c r="A121" s="140" t="s">
        <v>153</v>
      </c>
      <c r="B121" s="140">
        <v>350.90300000000002</v>
      </c>
    </row>
    <row r="122" spans="1:2">
      <c r="A122" s="140" t="s">
        <v>154</v>
      </c>
      <c r="B122" s="140">
        <v>352.58499999999998</v>
      </c>
    </row>
    <row r="123" spans="1:2">
      <c r="A123" s="140" t="s">
        <v>155</v>
      </c>
      <c r="B123" s="140">
        <v>352.851</v>
      </c>
    </row>
    <row r="124" spans="1:2">
      <c r="A124" s="140" t="s">
        <v>156</v>
      </c>
      <c r="B124" s="140">
        <v>354.22500000000002</v>
      </c>
    </row>
    <row r="125" spans="1:2">
      <c r="A125" s="140" t="s">
        <v>157</v>
      </c>
      <c r="B125" s="140">
        <v>358.26100000000002</v>
      </c>
    </row>
    <row r="126" spans="1:2">
      <c r="A126" s="140" t="s">
        <v>158</v>
      </c>
      <c r="B126" s="140">
        <v>359.45499999999998</v>
      </c>
    </row>
    <row r="127" spans="1:2">
      <c r="A127" s="140" t="s">
        <v>159</v>
      </c>
      <c r="B127" s="140">
        <v>355.91500000000002</v>
      </c>
    </row>
    <row r="128" spans="1:2">
      <c r="A128" s="140" t="s">
        <v>160</v>
      </c>
      <c r="B128" s="140">
        <v>353.13499999999999</v>
      </c>
    </row>
    <row r="129" spans="1:2">
      <c r="A129" s="140" t="s">
        <v>161</v>
      </c>
      <c r="B129" s="140">
        <v>350.70499999999998</v>
      </c>
    </row>
    <row r="130" spans="1:2">
      <c r="A130" s="140" t="s">
        <v>162</v>
      </c>
      <c r="B130" s="140">
        <v>347.04700000000003</v>
      </c>
    </row>
    <row r="131" spans="1:2">
      <c r="A131" s="140" t="s">
        <v>163</v>
      </c>
      <c r="B131" s="140">
        <v>346.084</v>
      </c>
    </row>
    <row r="132" spans="1:2">
      <c r="A132" s="140" t="s">
        <v>164</v>
      </c>
      <c r="B132" s="140">
        <v>348.80900000000003</v>
      </c>
    </row>
    <row r="133" spans="1:2">
      <c r="A133" s="140" t="s">
        <v>165</v>
      </c>
      <c r="B133" s="140">
        <v>349.66199999999998</v>
      </c>
    </row>
    <row r="134" spans="1:2">
      <c r="A134" s="140" t="s">
        <v>166</v>
      </c>
      <c r="B134" s="140">
        <v>349.178</v>
      </c>
    </row>
    <row r="135" spans="1:2">
      <c r="A135" s="140" t="s">
        <v>167</v>
      </c>
      <c r="B135" s="140">
        <v>351.99299999999999</v>
      </c>
    </row>
    <row r="136" spans="1:2">
      <c r="A136" s="140" t="s">
        <v>168</v>
      </c>
      <c r="B136" s="140">
        <v>351.56299999999999</v>
      </c>
    </row>
    <row r="137" spans="1:2">
      <c r="A137" s="140" t="s">
        <v>169</v>
      </c>
      <c r="B137" s="140">
        <v>348.697</v>
      </c>
    </row>
    <row r="138" spans="1:2">
      <c r="A138" s="140" t="s">
        <v>170</v>
      </c>
      <c r="B138" s="140">
        <v>348.15800000000002</v>
      </c>
    </row>
    <row r="139" spans="1:2">
      <c r="A139" s="140" t="s">
        <v>171</v>
      </c>
      <c r="B139" s="140">
        <v>349.75099999999998</v>
      </c>
    </row>
    <row r="140" spans="1:2">
      <c r="A140" s="140" t="s">
        <v>172</v>
      </c>
      <c r="B140" s="140">
        <v>353.44900000000001</v>
      </c>
    </row>
    <row r="141" spans="1:2">
      <c r="A141" s="140" t="s">
        <v>173</v>
      </c>
      <c r="B141" s="140">
        <v>354.03800000000001</v>
      </c>
    </row>
    <row r="142" spans="1:2">
      <c r="A142" s="140" t="s">
        <v>174</v>
      </c>
      <c r="B142" s="140">
        <v>355.92899999999997</v>
      </c>
    </row>
    <row r="143" spans="1:2">
      <c r="A143" s="140" t="s">
        <v>175</v>
      </c>
      <c r="B143" s="140">
        <v>356.91500000000002</v>
      </c>
    </row>
    <row r="144" spans="1:2">
      <c r="A144" s="140" t="s">
        <v>176</v>
      </c>
      <c r="B144" s="140">
        <v>361.06900000000002</v>
      </c>
    </row>
    <row r="145" spans="1:2">
      <c r="A145" s="140" t="s">
        <v>177</v>
      </c>
      <c r="B145" s="140">
        <v>363.78100000000001</v>
      </c>
    </row>
    <row r="146" spans="1:2">
      <c r="A146" s="140" t="s">
        <v>178</v>
      </c>
      <c r="B146" s="140">
        <v>364.16800000000001</v>
      </c>
    </row>
    <row r="147" spans="1:2">
      <c r="A147" s="140" t="s">
        <v>179</v>
      </c>
      <c r="B147" s="140">
        <v>365.339</v>
      </c>
    </row>
    <row r="148" spans="1:2">
      <c r="A148" s="140" t="s">
        <v>180</v>
      </c>
      <c r="B148" s="140">
        <v>366.05</v>
      </c>
    </row>
    <row r="149" spans="1:2">
      <c r="A149" s="140" t="s">
        <v>181</v>
      </c>
      <c r="B149" s="140">
        <v>366.44400000000002</v>
      </c>
    </row>
    <row r="150" spans="1:2">
      <c r="A150" s="140" t="s">
        <v>182</v>
      </c>
      <c r="B150" s="140">
        <v>366.51100000000002</v>
      </c>
    </row>
    <row r="151" spans="1:2">
      <c r="A151" s="140" t="s">
        <v>183</v>
      </c>
      <c r="B151" s="140">
        <v>366.38200000000001</v>
      </c>
    </row>
    <row r="152" spans="1:2">
      <c r="A152" s="140" t="s">
        <v>184</v>
      </c>
      <c r="B152" s="140">
        <v>366.72500000000002</v>
      </c>
    </row>
    <row r="153" spans="1:2">
      <c r="A153" s="140" t="s">
        <v>185</v>
      </c>
      <c r="B153" s="140">
        <v>368.27199999999999</v>
      </c>
    </row>
    <row r="154" spans="1:2">
      <c r="A154" s="140" t="s">
        <v>186</v>
      </c>
      <c r="B154" s="140">
        <v>375.47300000000001</v>
      </c>
    </row>
    <row r="155" spans="1:2">
      <c r="A155" s="140" t="s">
        <v>187</v>
      </c>
      <c r="B155" s="140">
        <v>381.62099999999998</v>
      </c>
    </row>
    <row r="156" spans="1:2">
      <c r="A156" s="140" t="s">
        <v>188</v>
      </c>
      <c r="B156" s="140">
        <v>385.51100000000002</v>
      </c>
    </row>
    <row r="157" spans="1:2">
      <c r="A157" s="140" t="s">
        <v>189</v>
      </c>
      <c r="B157" s="140">
        <v>391.11500000000001</v>
      </c>
    </row>
    <row r="158" spans="1:2">
      <c r="A158" s="140" t="s">
        <v>190</v>
      </c>
      <c r="B158" s="140">
        <v>398.548</v>
      </c>
    </row>
    <row r="159" spans="1:2">
      <c r="A159" s="140" t="s">
        <v>191</v>
      </c>
      <c r="B159" s="140">
        <v>402.858</v>
      </c>
    </row>
    <row r="160" spans="1:2">
      <c r="A160" s="140" t="s">
        <v>192</v>
      </c>
      <c r="B160" s="140">
        <v>404.93400000000003</v>
      </c>
    </row>
    <row r="161" spans="1:2">
      <c r="A161" s="140" t="s">
        <v>193</v>
      </c>
      <c r="B161" s="140">
        <v>408.185</v>
      </c>
    </row>
    <row r="162" spans="1:2">
      <c r="A162" s="140" t="s">
        <v>194</v>
      </c>
      <c r="B162" s="140">
        <v>413.47899999999998</v>
      </c>
    </row>
    <row r="163" spans="1:2">
      <c r="A163" s="140" t="s">
        <v>195</v>
      </c>
      <c r="B163" s="140">
        <v>422.666</v>
      </c>
    </row>
    <row r="164" spans="1:2">
      <c r="A164" s="140" t="s">
        <v>196</v>
      </c>
      <c r="B164" s="140">
        <v>432.35199999999998</v>
      </c>
    </row>
    <row r="165" spans="1:2">
      <c r="A165" s="140" t="s">
        <v>197</v>
      </c>
      <c r="B165" s="140">
        <v>437.89800000000002</v>
      </c>
    </row>
    <row r="166" spans="1:2">
      <c r="A166" s="140" t="s">
        <v>198</v>
      </c>
      <c r="B166" s="140">
        <v>434.40499999999997</v>
      </c>
    </row>
    <row r="167" spans="1:2">
      <c r="A167" s="140" t="s">
        <v>199</v>
      </c>
      <c r="B167" s="140">
        <v>436.315</v>
      </c>
    </row>
    <row r="168" spans="1:2">
      <c r="A168" s="140" t="s">
        <v>200</v>
      </c>
      <c r="B168" s="140">
        <v>442.24900000000002</v>
      </c>
    </row>
    <row r="169" spans="1:2">
      <c r="A169" s="140" t="s">
        <v>201</v>
      </c>
      <c r="B169" s="140">
        <v>441.49200000000002</v>
      </c>
    </row>
    <row r="170" spans="1:2">
      <c r="A170" s="140" t="s">
        <v>202</v>
      </c>
      <c r="B170" s="140">
        <v>437.62299999999999</v>
      </c>
    </row>
    <row r="171" spans="1:2">
      <c r="A171" s="140" t="s">
        <v>203</v>
      </c>
      <c r="B171" s="140">
        <v>436.18900000000002</v>
      </c>
    </row>
    <row r="172" spans="1:2">
      <c r="A172" s="140" t="s">
        <v>204</v>
      </c>
      <c r="B172" s="140">
        <v>434.84100000000001</v>
      </c>
    </row>
    <row r="173" spans="1:2">
      <c r="A173" s="140" t="s">
        <v>205</v>
      </c>
      <c r="B173" s="140">
        <v>428.50599999999997</v>
      </c>
    </row>
    <row r="174" spans="1:2">
      <c r="A174" s="140" t="s">
        <v>206</v>
      </c>
      <c r="B174" s="140">
        <v>428.06900000000002</v>
      </c>
    </row>
    <row r="175" spans="1:2">
      <c r="A175" s="140" t="s">
        <v>207</v>
      </c>
      <c r="B175" s="140">
        <v>427.65199999999999</v>
      </c>
    </row>
    <row r="176" spans="1:2">
      <c r="A176" s="140" t="s">
        <v>208</v>
      </c>
      <c r="B176" s="140">
        <v>424.916</v>
      </c>
    </row>
    <row r="177" spans="1:2">
      <c r="A177" s="140" t="s">
        <v>209</v>
      </c>
      <c r="B177" s="140">
        <v>419.97199999999998</v>
      </c>
    </row>
    <row r="178" spans="1:2">
      <c r="A178" s="140" t="s">
        <v>210</v>
      </c>
      <c r="B178" s="140">
        <v>420.28</v>
      </c>
    </row>
    <row r="179" spans="1:2">
      <c r="A179" s="140" t="s">
        <v>211</v>
      </c>
      <c r="B179" s="140">
        <v>421.48399999999998</v>
      </c>
    </row>
    <row r="180" spans="1:2">
      <c r="A180" s="140" t="s">
        <v>212</v>
      </c>
      <c r="B180" s="140">
        <v>421.15100000000001</v>
      </c>
    </row>
    <row r="181" spans="1:2">
      <c r="A181" s="140" t="s">
        <v>213</v>
      </c>
      <c r="B181" s="140">
        <v>420.988</v>
      </c>
    </row>
    <row r="182" spans="1:2">
      <c r="A182" s="140" t="s">
        <v>214</v>
      </c>
      <c r="B182" s="140">
        <v>419.786</v>
      </c>
    </row>
    <row r="183" spans="1:2">
      <c r="A183" s="140" t="s">
        <v>215</v>
      </c>
      <c r="B183" s="140">
        <v>423.80900000000003</v>
      </c>
    </row>
    <row r="184" spans="1:2">
      <c r="A184" s="140" t="s">
        <v>216</v>
      </c>
      <c r="B184" s="140">
        <v>429.642</v>
      </c>
    </row>
    <row r="185" spans="1:2">
      <c r="A185" s="140" t="s">
        <v>217</v>
      </c>
      <c r="B185" s="140">
        <v>431.89600000000002</v>
      </c>
    </row>
    <row r="186" spans="1:2">
      <c r="A186" s="140" t="s">
        <v>218</v>
      </c>
      <c r="B186" s="140">
        <v>434.839</v>
      </c>
    </row>
    <row r="187" spans="1:2">
      <c r="A187" s="140" t="s">
        <v>219</v>
      </c>
      <c r="B187" s="140">
        <v>443.79</v>
      </c>
    </row>
    <row r="188" spans="1:2">
      <c r="A188" s="140" t="s">
        <v>220</v>
      </c>
      <c r="B188" s="140">
        <v>445.709</v>
      </c>
    </row>
    <row r="189" spans="1:2">
      <c r="A189" s="140" t="s">
        <v>221</v>
      </c>
      <c r="B189" s="140">
        <v>447.233</v>
      </c>
    </row>
    <row r="190" spans="1:2">
      <c r="A190" s="140" t="s">
        <v>222</v>
      </c>
      <c r="B190" s="140">
        <v>454.85599999999999</v>
      </c>
    </row>
    <row r="191" spans="1:2">
      <c r="A191" s="140" t="s">
        <v>223</v>
      </c>
      <c r="B191" s="140">
        <v>461.55599999999998</v>
      </c>
    </row>
    <row r="192" spans="1:2">
      <c r="A192" s="140" t="s">
        <v>224</v>
      </c>
      <c r="B192" s="140">
        <v>467.661</v>
      </c>
    </row>
    <row r="193" spans="1:2">
      <c r="A193" s="140" t="s">
        <v>225</v>
      </c>
      <c r="B193" s="140">
        <v>476.92899999999997</v>
      </c>
    </row>
    <row r="194" spans="1:2">
      <c r="A194" s="140" t="s">
        <v>226</v>
      </c>
      <c r="B194" s="140">
        <v>477.92700000000002</v>
      </c>
    </row>
    <row r="195" spans="1:2">
      <c r="A195" s="140" t="s">
        <v>227</v>
      </c>
      <c r="B195" s="140">
        <v>482.52</v>
      </c>
    </row>
    <row r="196" spans="1:2">
      <c r="A196" s="140" t="s">
        <v>228</v>
      </c>
      <c r="B196" s="140">
        <v>488.45100000000002</v>
      </c>
    </row>
    <row r="197" spans="1:2">
      <c r="A197" s="140" t="s">
        <v>229</v>
      </c>
      <c r="B197" s="140">
        <v>491.39499999999998</v>
      </c>
    </row>
    <row r="198" spans="1:2">
      <c r="A198" s="140" t="s">
        <v>230</v>
      </c>
      <c r="B198" s="140">
        <v>492.59699999999998</v>
      </c>
    </row>
    <row r="199" spans="1:2">
      <c r="A199" s="140" t="s">
        <v>231</v>
      </c>
      <c r="B199" s="140">
        <v>489.50599999999997</v>
      </c>
    </row>
    <row r="200" spans="1:2">
      <c r="A200" s="140" t="s">
        <v>232</v>
      </c>
      <c r="B200" s="140">
        <v>488.56</v>
      </c>
    </row>
    <row r="201" spans="1:2">
      <c r="A201" s="140" t="s">
        <v>233</v>
      </c>
      <c r="B201" s="140">
        <v>487.90600000000001</v>
      </c>
    </row>
    <row r="202" spans="1:2">
      <c r="A202" s="140" t="s">
        <v>234</v>
      </c>
      <c r="B202" s="140">
        <v>491.65199999999999</v>
      </c>
    </row>
    <row r="203" spans="1:2">
      <c r="A203" s="140" t="s">
        <v>235</v>
      </c>
      <c r="B203" s="140">
        <v>496.28800000000001</v>
      </c>
    </row>
    <row r="204" spans="1:2">
      <c r="A204" s="140" t="s">
        <v>236</v>
      </c>
      <c r="B204" s="140">
        <v>498.65100000000001</v>
      </c>
    </row>
    <row r="205" spans="1:2">
      <c r="A205" s="140" t="s">
        <v>237</v>
      </c>
      <c r="B205" s="140">
        <v>500.36</v>
      </c>
    </row>
    <row r="206" spans="1:2">
      <c r="A206" s="140" t="s">
        <v>238</v>
      </c>
      <c r="B206" s="140">
        <v>497.596</v>
      </c>
    </row>
    <row r="207" spans="1:2">
      <c r="A207" s="140" t="s">
        <v>239</v>
      </c>
      <c r="B207" s="140">
        <v>497.66199999999998</v>
      </c>
    </row>
    <row r="208" spans="1:2">
      <c r="A208" s="140" t="s">
        <v>240</v>
      </c>
      <c r="B208" s="140">
        <v>497.50400000000002</v>
      </c>
    </row>
    <row r="209" spans="1:2">
      <c r="A209" s="140" t="s">
        <v>241</v>
      </c>
      <c r="B209" s="140">
        <v>500.238</v>
      </c>
    </row>
    <row r="210" spans="1:2">
      <c r="A210" s="140" t="s">
        <v>242</v>
      </c>
      <c r="B210" s="140">
        <v>506.47500000000002</v>
      </c>
    </row>
    <row r="211" spans="1:2">
      <c r="A211" s="140" t="s">
        <v>243</v>
      </c>
      <c r="B211" s="140">
        <v>511.06</v>
      </c>
    </row>
    <row r="212" spans="1:2">
      <c r="A212" s="140" t="s">
        <v>244</v>
      </c>
      <c r="B212" s="140">
        <v>515.63</v>
      </c>
    </row>
    <row r="213" spans="1:2">
      <c r="A213" s="140" t="s">
        <v>245</v>
      </c>
      <c r="B213" s="140">
        <v>526.61500000000001</v>
      </c>
    </row>
    <row r="214" spans="1:2">
      <c r="A214" s="140" t="s">
        <v>246</v>
      </c>
      <c r="B214" s="140">
        <v>535.91300000000001</v>
      </c>
    </row>
    <row r="215" spans="1:2">
      <c r="A215" s="140" t="s">
        <v>247</v>
      </c>
      <c r="B215" s="140">
        <v>541.83600000000001</v>
      </c>
    </row>
    <row r="216" spans="1:2">
      <c r="A216" s="140" t="s">
        <v>248</v>
      </c>
      <c r="B216" s="140">
        <v>538.15300000000002</v>
      </c>
    </row>
    <row r="217" spans="1:2">
      <c r="A217" s="140" t="s">
        <v>249</v>
      </c>
      <c r="B217" s="140">
        <v>539.03800000000001</v>
      </c>
    </row>
    <row r="218" spans="1:2">
      <c r="A218" s="140" t="s">
        <v>250</v>
      </c>
      <c r="B218" s="140">
        <v>543.02</v>
      </c>
    </row>
    <row r="219" spans="1:2">
      <c r="A219" s="140" t="s">
        <v>251</v>
      </c>
      <c r="B219" s="140">
        <v>543.03</v>
      </c>
    </row>
    <row r="220" spans="1:2">
      <c r="A220" s="140" t="s">
        <v>252</v>
      </c>
      <c r="B220" s="140">
        <v>543.49400000000003</v>
      </c>
    </row>
    <row r="221" spans="1:2">
      <c r="A221" s="140" t="s">
        <v>253</v>
      </c>
      <c r="B221" s="140">
        <v>544.16399999999999</v>
      </c>
    </row>
    <row r="222" spans="1:2">
      <c r="A222" s="140" t="s">
        <v>254</v>
      </c>
      <c r="B222" s="140">
        <v>542.02</v>
      </c>
    </row>
    <row r="223" spans="1:2">
      <c r="A223" s="140" t="s">
        <v>255</v>
      </c>
      <c r="B223" s="140">
        <v>542.06799999999998</v>
      </c>
    </row>
    <row r="224" spans="1:2">
      <c r="A224" s="140" t="s">
        <v>256</v>
      </c>
      <c r="B224" s="140">
        <v>546.68200000000002</v>
      </c>
    </row>
    <row r="225" spans="1:2">
      <c r="A225" s="140" t="s">
        <v>257</v>
      </c>
      <c r="B225" s="140">
        <v>547.76199999999994</v>
      </c>
    </row>
    <row r="226" spans="1:2">
      <c r="A226" s="140" t="s">
        <v>258</v>
      </c>
      <c r="B226" s="140">
        <v>550.96500000000003</v>
      </c>
    </row>
    <row r="227" spans="1:2">
      <c r="A227" s="140" t="s">
        <v>259</v>
      </c>
      <c r="B227" s="140">
        <v>561.43600000000004</v>
      </c>
    </row>
    <row r="228" spans="1:2">
      <c r="A228" s="140" t="s">
        <v>260</v>
      </c>
      <c r="B228" s="140">
        <v>565.44299999999998</v>
      </c>
    </row>
    <row r="229" spans="1:2">
      <c r="A229" s="140" t="s">
        <v>261</v>
      </c>
      <c r="B229" s="140">
        <v>566.12300000000005</v>
      </c>
    </row>
    <row r="230" spans="1:2">
      <c r="A230" s="140" t="s">
        <v>262</v>
      </c>
      <c r="B230" s="140">
        <v>570.55700000000002</v>
      </c>
    </row>
    <row r="231" spans="1:2">
      <c r="A231" s="140" t="s">
        <v>263</v>
      </c>
      <c r="B231" s="140">
        <v>571.21400000000006</v>
      </c>
    </row>
    <row r="232" spans="1:2">
      <c r="A232" s="140" t="s">
        <v>264</v>
      </c>
      <c r="B232" s="140">
        <v>576.92100000000005</v>
      </c>
    </row>
    <row r="233" spans="1:2">
      <c r="A233" s="140" t="s">
        <v>265</v>
      </c>
      <c r="B233" s="140">
        <v>587.94799999999998</v>
      </c>
    </row>
    <row r="234" spans="1:2">
      <c r="A234" s="140" t="s">
        <v>266</v>
      </c>
      <c r="B234" s="140">
        <v>589.51</v>
      </c>
    </row>
    <row r="235" spans="1:2">
      <c r="A235" s="140" t="s">
        <v>267</v>
      </c>
      <c r="B235" s="140">
        <v>582.37</v>
      </c>
    </row>
    <row r="236" spans="1:2">
      <c r="A236" s="140" t="s">
        <v>268</v>
      </c>
      <c r="B236" s="140">
        <v>575.351</v>
      </c>
    </row>
    <row r="237" spans="1:2">
      <c r="A237" s="140" t="s">
        <v>269</v>
      </c>
      <c r="B237" s="140">
        <v>569.51900000000001</v>
      </c>
    </row>
    <row r="238" spans="1:2">
      <c r="A238" s="140" t="s">
        <v>270</v>
      </c>
      <c r="B238" s="140">
        <v>569.74599999999998</v>
      </c>
    </row>
    <row r="239" spans="1:2">
      <c r="A239" s="140" t="s">
        <v>271</v>
      </c>
      <c r="B239" s="140">
        <v>568.70500000000004</v>
      </c>
    </row>
    <row r="240" spans="1:2">
      <c r="A240" s="140" t="s">
        <v>272</v>
      </c>
      <c r="B240" s="140">
        <v>572.84900000000005</v>
      </c>
    </row>
    <row r="241" spans="1:2">
      <c r="A241" s="140" t="s">
        <v>273</v>
      </c>
      <c r="B241" s="140">
        <v>581.12300000000005</v>
      </c>
    </row>
    <row r="242" spans="1:2">
      <c r="A242" s="140" t="s">
        <v>274</v>
      </c>
      <c r="B242" s="140">
        <v>582.84500000000003</v>
      </c>
    </row>
    <row r="243" spans="1:2">
      <c r="A243" s="140" t="s">
        <v>275</v>
      </c>
      <c r="B243" s="140">
        <v>584.15700000000004</v>
      </c>
    </row>
    <row r="244" spans="1:2">
      <c r="A244" s="140" t="s">
        <v>276</v>
      </c>
      <c r="B244" s="140">
        <v>586.53800000000001</v>
      </c>
    </row>
    <row r="245" spans="1:2">
      <c r="A245" s="140" t="s">
        <v>277</v>
      </c>
      <c r="B245" s="140">
        <v>593.79700000000003</v>
      </c>
    </row>
    <row r="246" spans="1:2">
      <c r="A246" s="140" t="s">
        <v>278</v>
      </c>
      <c r="B246" s="140">
        <v>600.41</v>
      </c>
    </row>
    <row r="247" spans="1:2">
      <c r="A247" s="140" t="s">
        <v>279</v>
      </c>
      <c r="B247" s="140">
        <v>601.53099999999995</v>
      </c>
    </row>
    <row r="248" spans="1:2">
      <c r="A248" s="140" t="s">
        <v>280</v>
      </c>
      <c r="B248" s="140">
        <v>604.13300000000004</v>
      </c>
    </row>
    <row r="249" spans="1:2">
      <c r="A249" s="140" t="s">
        <v>281</v>
      </c>
      <c r="B249" s="140">
        <v>607.82399999999996</v>
      </c>
    </row>
    <row r="250" spans="1:2">
      <c r="A250" s="140" t="s">
        <v>282</v>
      </c>
      <c r="B250" s="140">
        <v>610.49</v>
      </c>
    </row>
    <row r="251" spans="1:2">
      <c r="A251" s="140" t="s">
        <v>283</v>
      </c>
      <c r="B251" s="140">
        <v>622.82399999999996</v>
      </c>
    </row>
    <row r="252" spans="1:2">
      <c r="A252" s="140" t="s">
        <v>284</v>
      </c>
      <c r="B252" s="140">
        <v>637.62300000000005</v>
      </c>
    </row>
    <row r="253" spans="1:2">
      <c r="A253" s="140" t="s">
        <v>285</v>
      </c>
      <c r="B253" s="140">
        <v>646.60799999999995</v>
      </c>
    </row>
    <row r="254" spans="1:2">
      <c r="A254" s="140" t="s">
        <v>286</v>
      </c>
      <c r="B254" s="140">
        <v>648.76700000000005</v>
      </c>
    </row>
    <row r="255" spans="1:2">
      <c r="A255" s="140" t="s">
        <v>287</v>
      </c>
      <c r="B255" s="140">
        <v>659.31200000000001</v>
      </c>
    </row>
    <row r="256" spans="1:2">
      <c r="A256" s="140" t="s">
        <v>288</v>
      </c>
      <c r="B256" s="140">
        <v>664.85</v>
      </c>
    </row>
    <row r="257" spans="1:2">
      <c r="A257" s="140" t="s">
        <v>289</v>
      </c>
      <c r="B257" s="140">
        <v>667.33399999999995</v>
      </c>
    </row>
    <row r="258" spans="1:2">
      <c r="A258" s="140" t="s">
        <v>290</v>
      </c>
      <c r="B258" s="140">
        <v>669.26</v>
      </c>
    </row>
    <row r="259" spans="1:2">
      <c r="A259" s="140" t="s">
        <v>291</v>
      </c>
      <c r="B259" s="140">
        <v>679.226</v>
      </c>
    </row>
    <row r="260" spans="1:2">
      <c r="A260" s="140" t="s">
        <v>292</v>
      </c>
      <c r="B260" s="140">
        <v>693.48900000000003</v>
      </c>
    </row>
    <row r="261" spans="1:2">
      <c r="A261" s="140" t="s">
        <v>293</v>
      </c>
      <c r="B261" s="140">
        <v>687.89099999999996</v>
      </c>
    </row>
    <row r="262" spans="1:2">
      <c r="A262" s="140" t="s">
        <v>294</v>
      </c>
      <c r="B262" s="140">
        <v>691.327</v>
      </c>
    </row>
    <row r="263" spans="1:2">
      <c r="A263" s="140" t="s">
        <v>295</v>
      </c>
      <c r="B263" s="140">
        <v>691.12099999999998</v>
      </c>
    </row>
    <row r="264" spans="1:2">
      <c r="A264" s="140" t="s">
        <v>296</v>
      </c>
      <c r="B264" s="140">
        <v>691.40599999999995</v>
      </c>
    </row>
    <row r="265" spans="1:2">
      <c r="A265" s="140" t="s">
        <v>297</v>
      </c>
      <c r="B265" s="140">
        <v>691.36</v>
      </c>
    </row>
    <row r="266" spans="1:2">
      <c r="A266" s="140" t="s">
        <v>298</v>
      </c>
      <c r="B266" s="140">
        <v>698.94</v>
      </c>
    </row>
    <row r="267" spans="1:2">
      <c r="A267" s="140" t="s">
        <v>299</v>
      </c>
      <c r="B267" s="140">
        <v>701.31100000000004</v>
      </c>
    </row>
    <row r="268" spans="1:2">
      <c r="A268" s="140" t="s">
        <v>300</v>
      </c>
      <c r="B268" s="140">
        <v>700.44299999999998</v>
      </c>
    </row>
    <row r="269" spans="1:2">
      <c r="A269" s="140" t="s">
        <v>301</v>
      </c>
      <c r="B269" s="140">
        <v>694.96100000000001</v>
      </c>
    </row>
    <row r="270" spans="1:2">
      <c r="A270" s="140" t="s">
        <v>302</v>
      </c>
      <c r="B270" s="140">
        <v>681.34299999999996</v>
      </c>
    </row>
    <row r="271" spans="1:2">
      <c r="A271" s="140" t="s">
        <v>303</v>
      </c>
      <c r="B271" s="140">
        <v>673.83399999999995</v>
      </c>
    </row>
    <row r="272" spans="1:2">
      <c r="A272" s="140" t="s">
        <v>304</v>
      </c>
      <c r="B272" s="140">
        <v>663.49699999999996</v>
      </c>
    </row>
    <row r="273" spans="1:2">
      <c r="A273" s="140" t="s">
        <v>305</v>
      </c>
      <c r="B273" s="140">
        <v>659.07</v>
      </c>
    </row>
    <row r="274" spans="1:2">
      <c r="A274" s="140" t="s">
        <v>306</v>
      </c>
      <c r="B274" s="140">
        <v>660.78099999999995</v>
      </c>
    </row>
    <row r="275" spans="1:2">
      <c r="A275" s="140" t="s">
        <v>307</v>
      </c>
      <c r="B275" s="140">
        <v>667.21600000000001</v>
      </c>
    </row>
    <row r="276" spans="1:2">
      <c r="A276" s="140" t="s">
        <v>308</v>
      </c>
      <c r="B276" s="140">
        <v>667.01499999999999</v>
      </c>
    </row>
    <row r="277" spans="1:2">
      <c r="A277" s="140" t="s">
        <v>309</v>
      </c>
      <c r="B277" s="140">
        <v>674.11699999999996</v>
      </c>
    </row>
    <row r="278" spans="1:2">
      <c r="A278" s="140" t="s">
        <v>310</v>
      </c>
      <c r="B278" s="140">
        <v>681.31</v>
      </c>
    </row>
    <row r="279" spans="1:2">
      <c r="A279" s="140" t="s">
        <v>311</v>
      </c>
      <c r="B279" s="140">
        <v>685.26</v>
      </c>
    </row>
    <row r="280" spans="1:2">
      <c r="A280" s="140" t="s">
        <v>312</v>
      </c>
      <c r="B280" s="140">
        <v>686.30899999999997</v>
      </c>
    </row>
    <row r="281" spans="1:2">
      <c r="A281" s="140" t="s">
        <v>313</v>
      </c>
      <c r="B281" s="140">
        <v>691.59900000000005</v>
      </c>
    </row>
    <row r="282" spans="1:2">
      <c r="A282" s="140" t="s">
        <v>314</v>
      </c>
      <c r="B282" s="140">
        <v>700.34500000000003</v>
      </c>
    </row>
    <row r="283" spans="1:2">
      <c r="A283" s="140" t="s">
        <v>315</v>
      </c>
      <c r="B283" s="140">
        <v>716.83500000000004</v>
      </c>
    </row>
    <row r="284" spans="1:2">
      <c r="A284" s="140" t="s">
        <v>316</v>
      </c>
      <c r="B284" s="140">
        <v>728.82</v>
      </c>
    </row>
    <row r="285" spans="1:2">
      <c r="A285" s="140" t="s">
        <v>317</v>
      </c>
      <c r="B285" s="140">
        <v>732.61099999999999</v>
      </c>
    </row>
    <row r="286" spans="1:2">
      <c r="A286" s="140" t="s">
        <v>318</v>
      </c>
      <c r="B286" s="140">
        <v>739.86699999999996</v>
      </c>
    </row>
    <row r="287" spans="1:2">
      <c r="A287" s="140" t="s">
        <v>319</v>
      </c>
      <c r="B287" s="140">
        <v>758.68700000000001</v>
      </c>
    </row>
    <row r="288" spans="1:2">
      <c r="A288" s="140" t="s">
        <v>320</v>
      </c>
      <c r="B288" s="140">
        <v>759.99400000000003</v>
      </c>
    </row>
    <row r="289" spans="1:2">
      <c r="A289" s="140" t="s">
        <v>321</v>
      </c>
      <c r="B289" s="140">
        <v>747.06100000000004</v>
      </c>
    </row>
    <row r="290" spans="1:2">
      <c r="A290" s="140" t="s">
        <v>322</v>
      </c>
      <c r="B290" s="140">
        <v>740.94</v>
      </c>
    </row>
    <row r="291" spans="1:2">
      <c r="A291" s="140" t="s">
        <v>323</v>
      </c>
      <c r="B291" s="140">
        <v>739.54300000000001</v>
      </c>
    </row>
    <row r="292" spans="1:2">
      <c r="A292" s="140" t="s">
        <v>324</v>
      </c>
      <c r="B292" s="140">
        <v>752.76</v>
      </c>
    </row>
    <row r="293" spans="1:2">
      <c r="A293" s="140" t="s">
        <v>325</v>
      </c>
      <c r="B293" s="140">
        <v>762.95600000000002</v>
      </c>
    </row>
    <row r="294" spans="1:2">
      <c r="A294" s="140" t="s">
        <v>326</v>
      </c>
      <c r="B294" s="140">
        <v>771.27200000000005</v>
      </c>
    </row>
    <row r="295" spans="1:2">
      <c r="A295" s="140" t="s">
        <v>327</v>
      </c>
      <c r="B295" s="140">
        <v>775.31899999999996</v>
      </c>
    </row>
    <row r="296" spans="1:2">
      <c r="A296" s="140" t="s">
        <v>328</v>
      </c>
      <c r="B296" s="140">
        <v>781.76900000000001</v>
      </c>
    </row>
    <row r="297" spans="1:2">
      <c r="A297" s="140" t="s">
        <v>329</v>
      </c>
      <c r="B297" s="140">
        <v>780.07600000000002</v>
      </c>
    </row>
    <row r="298" spans="1:2">
      <c r="A298" s="140" t="s">
        <v>330</v>
      </c>
      <c r="B298" s="140">
        <v>773.02800000000002</v>
      </c>
    </row>
    <row r="299" spans="1:2">
      <c r="A299" s="140" t="s">
        <v>331</v>
      </c>
      <c r="B299" s="140">
        <v>778.4</v>
      </c>
    </row>
    <row r="300" spans="1:2">
      <c r="A300" s="140" t="s">
        <v>332</v>
      </c>
      <c r="B300" s="140">
        <v>784.96299999999997</v>
      </c>
    </row>
    <row r="301" spans="1:2">
      <c r="A301" s="140" t="s">
        <v>333</v>
      </c>
      <c r="B301" s="140">
        <v>793.71100000000001</v>
      </c>
    </row>
    <row r="302" spans="1:2">
      <c r="A302" s="140" t="s">
        <v>334</v>
      </c>
      <c r="B302" s="140">
        <v>812.28300000000002</v>
      </c>
    </row>
    <row r="303" spans="1:2">
      <c r="A303" s="140" t="s">
        <v>335</v>
      </c>
      <c r="B303" s="140">
        <v>811.24900000000002</v>
      </c>
    </row>
    <row r="304" spans="1:2">
      <c r="A304" s="140" t="s">
        <v>336</v>
      </c>
      <c r="B304" s="140">
        <v>810.99599999999998</v>
      </c>
    </row>
    <row r="305" spans="1:2">
      <c r="A305" s="140" t="s">
        <v>337</v>
      </c>
      <c r="B305" s="140">
        <v>829.91899999999998</v>
      </c>
    </row>
    <row r="306" spans="1:2">
      <c r="A306" s="140" t="s">
        <v>338</v>
      </c>
      <c r="B306" s="140">
        <v>830.79300000000001</v>
      </c>
    </row>
    <row r="307" spans="1:2">
      <c r="A307" s="140" t="s">
        <v>339</v>
      </c>
      <c r="B307" s="140">
        <v>845.50300000000004</v>
      </c>
    </row>
    <row r="308" spans="1:2">
      <c r="A308" s="140" t="s">
        <v>340</v>
      </c>
      <c r="B308" s="140">
        <v>864.29200000000003</v>
      </c>
    </row>
    <row r="309" spans="1:2">
      <c r="A309" s="140" t="s">
        <v>341</v>
      </c>
      <c r="B309" s="140">
        <v>891.42100000000005</v>
      </c>
    </row>
    <row r="310" spans="1:2">
      <c r="A310" s="140" t="s">
        <v>342</v>
      </c>
      <c r="B310" s="140">
        <v>939.87099999999998</v>
      </c>
    </row>
    <row r="311" spans="1:2">
      <c r="A311" s="140" t="s">
        <v>343</v>
      </c>
      <c r="B311" s="140">
        <v>981.00699999999995</v>
      </c>
    </row>
    <row r="312" spans="1:2">
      <c r="A312" s="140" t="s">
        <v>344</v>
      </c>
      <c r="B312" s="140">
        <v>1028.684</v>
      </c>
    </row>
    <row r="313" spans="1:2">
      <c r="A313" s="140" t="s">
        <v>345</v>
      </c>
      <c r="B313" s="140">
        <v>1062.703</v>
      </c>
    </row>
    <row r="314" spans="1:2">
      <c r="A314" s="140" t="s">
        <v>346</v>
      </c>
      <c r="B314" s="140">
        <v>1069.9010000000001</v>
      </c>
    </row>
    <row r="315" spans="1:2">
      <c r="A315" s="140" t="s">
        <v>347</v>
      </c>
      <c r="B315" s="140">
        <v>1111.864</v>
      </c>
    </row>
    <row r="316" spans="1:2">
      <c r="A316" s="140" t="s">
        <v>348</v>
      </c>
      <c r="B316" s="140">
        <v>1149.711</v>
      </c>
    </row>
    <row r="317" spans="1:2">
      <c r="A317" s="140" t="s">
        <v>349</v>
      </c>
      <c r="B317" s="140">
        <v>1179.51</v>
      </c>
    </row>
    <row r="318" spans="1:2">
      <c r="A318" s="140" t="s">
        <v>350</v>
      </c>
      <c r="B318" s="140">
        <v>1213.7660000000001</v>
      </c>
    </row>
    <row r="319" spans="1:2">
      <c r="A319" s="140" t="s">
        <v>351</v>
      </c>
      <c r="B319" s="140">
        <v>1264.779</v>
      </c>
    </row>
    <row r="320" spans="1:2">
      <c r="A320" s="140" t="s">
        <v>352</v>
      </c>
      <c r="B320" s="140">
        <v>1261.4860000000001</v>
      </c>
    </row>
    <row r="321" spans="1:2">
      <c r="A321" s="140" t="s">
        <v>353</v>
      </c>
      <c r="B321" s="140">
        <v>1282.2950000000001</v>
      </c>
    </row>
    <row r="322" spans="1:2">
      <c r="A322" s="140" t="s">
        <v>354</v>
      </c>
      <c r="B322" s="140">
        <v>1276.92</v>
      </c>
    </row>
    <row r="323" spans="1:2">
      <c r="A323" s="140" t="s">
        <v>355</v>
      </c>
      <c r="B323" s="140">
        <v>1261.9749999999999</v>
      </c>
    </row>
    <row r="324" spans="1:2">
      <c r="A324" s="140" t="s">
        <v>356</v>
      </c>
      <c r="B324" s="140">
        <v>1285.952</v>
      </c>
    </row>
    <row r="325" spans="1:2">
      <c r="A325" s="140" t="s">
        <v>357</v>
      </c>
      <c r="B325" s="140">
        <v>1271.075</v>
      </c>
    </row>
    <row r="326" spans="1:2">
      <c r="A326" s="140" t="s">
        <v>358</v>
      </c>
      <c r="B326" s="140">
        <v>1290.6769999999999</v>
      </c>
    </row>
    <row r="327" spans="1:2">
      <c r="A327" s="140" t="s">
        <v>359</v>
      </c>
      <c r="B327" s="140">
        <v>1323.797</v>
      </c>
    </row>
    <row r="328" spans="1:2">
      <c r="A328" s="140" t="s">
        <v>360</v>
      </c>
      <c r="B328" s="140">
        <v>1349.5450000000001</v>
      </c>
    </row>
    <row r="329" spans="1:2">
      <c r="A329" s="140" t="s">
        <v>361</v>
      </c>
      <c r="B329" s="140">
        <v>1387.35</v>
      </c>
    </row>
    <row r="330" spans="1:2">
      <c r="A330" s="140" t="s">
        <v>362</v>
      </c>
      <c r="B330" s="140">
        <v>1389.954</v>
      </c>
    </row>
    <row r="331" spans="1:2">
      <c r="A331" s="140" t="s">
        <v>363</v>
      </c>
      <c r="B331" s="140">
        <v>1397.6089999999999</v>
      </c>
    </row>
    <row r="332" spans="1:2">
      <c r="A332" s="140" t="s">
        <v>364</v>
      </c>
      <c r="B332" s="140">
        <v>1403.692</v>
      </c>
    </row>
    <row r="333" spans="1:2">
      <c r="A333" s="140" t="s">
        <v>365</v>
      </c>
      <c r="B333" s="140">
        <v>1399.1780000000001</v>
      </c>
    </row>
    <row r="334" spans="1:2">
      <c r="A334" s="140" t="s">
        <v>366</v>
      </c>
      <c r="B334" s="140">
        <v>1390.4069999999999</v>
      </c>
    </row>
    <row r="335" spans="1:2">
      <c r="A335" s="140" t="s">
        <v>367</v>
      </c>
      <c r="B335" s="140">
        <v>1367.0450000000001</v>
      </c>
    </row>
    <row r="336" spans="1:2">
      <c r="A336" s="140" t="s">
        <v>368</v>
      </c>
      <c r="B336" s="140">
        <v>1352.8820000000001</v>
      </c>
    </row>
    <row r="337" spans="1:2">
      <c r="A337" s="140" t="s">
        <v>369</v>
      </c>
      <c r="B337" s="140">
        <v>1347.019</v>
      </c>
    </row>
    <row r="338" spans="1:2">
      <c r="A338" s="140" t="s">
        <v>370</v>
      </c>
      <c r="B338" s="140">
        <v>1351.3679999999999</v>
      </c>
    </row>
    <row r="339" spans="1:2">
      <c r="A339" s="140" t="s">
        <v>371</v>
      </c>
      <c r="B339" s="140">
        <v>1348.846</v>
      </c>
    </row>
    <row r="340" spans="1:2">
      <c r="A340" s="140" t="s">
        <v>372</v>
      </c>
      <c r="B340" s="140">
        <v>1348.258</v>
      </c>
    </row>
    <row r="341" spans="1:2">
      <c r="A341" s="140" t="s">
        <v>373</v>
      </c>
      <c r="B341" s="140">
        <v>1338.704</v>
      </c>
    </row>
    <row r="342" spans="1:2">
      <c r="A342" s="140" t="s">
        <v>374</v>
      </c>
      <c r="B342" s="140">
        <v>1317.7819999999999</v>
      </c>
    </row>
    <row r="343" spans="1:2">
      <c r="A343" s="140" t="s">
        <v>375</v>
      </c>
      <c r="B343" s="140">
        <v>1273.413</v>
      </c>
    </row>
    <row r="344" spans="1:2" ht="13.8" thickBot="1">
      <c r="A344" s="141" t="s">
        <v>376</v>
      </c>
      <c r="B344" s="141">
        <v>1246.279</v>
      </c>
    </row>
    <row r="345" spans="1:2" ht="13.8" thickBot="1">
      <c r="A345" s="142" t="s">
        <v>377</v>
      </c>
      <c r="B345" s="143">
        <v>1238.701</v>
      </c>
    </row>
    <row r="346" spans="1:2">
      <c r="A346" s="140" t="s">
        <v>378</v>
      </c>
      <c r="B346" s="140">
        <v>1239.9749999999999</v>
      </c>
    </row>
    <row r="347" spans="1:2">
      <c r="A347" s="140" t="s">
        <v>379</v>
      </c>
      <c r="B347" s="140">
        <v>1246.298</v>
      </c>
    </row>
    <row r="348" spans="1:2">
      <c r="A348" s="140" t="s">
        <v>380</v>
      </c>
      <c r="B348" s="140">
        <v>1253.421</v>
      </c>
    </row>
    <row r="349" spans="1:2">
      <c r="A349" s="140" t="s">
        <v>381</v>
      </c>
      <c r="B349" s="140">
        <v>1261.3389999999999</v>
      </c>
    </row>
    <row r="350" spans="1:2">
      <c r="A350" s="140" t="s">
        <v>382</v>
      </c>
      <c r="B350" s="140">
        <v>1271.31</v>
      </c>
    </row>
    <row r="351" spans="1:2">
      <c r="A351" s="140" t="s">
        <v>383</v>
      </c>
      <c r="B351" s="242">
        <v>1271.31</v>
      </c>
    </row>
    <row r="352" spans="1:2">
      <c r="A352" s="140" t="s">
        <v>384</v>
      </c>
      <c r="B352" s="140">
        <v>1254.1890000000001</v>
      </c>
    </row>
  </sheetData>
  <mergeCells count="2">
    <mergeCell ref="A1:G6"/>
    <mergeCell ref="A10:G10"/>
  </mergeCells>
  <pageMargins left="0.78740157499999996" right="0.78740157499999996" top="0.984251969" bottom="0.984251969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2B88C-F334-4F16-B49E-C5E07250C017}">
  <sheetPr>
    <tabColor theme="0" tint="-0.249977111117893"/>
  </sheetPr>
  <dimension ref="A1:L380"/>
  <sheetViews>
    <sheetView workbookViewId="0">
      <selection sqref="A1:G6"/>
    </sheetView>
  </sheetViews>
  <sheetFormatPr defaultRowHeight="14.4"/>
  <cols>
    <col min="1" max="1" width="15.33203125" bestFit="1" customWidth="1"/>
    <col min="2" max="2" width="33.33203125" bestFit="1" customWidth="1"/>
  </cols>
  <sheetData>
    <row r="1" spans="1:5">
      <c r="A1" s="80" t="s">
        <v>385</v>
      </c>
      <c r="B1" s="190" t="s">
        <v>386</v>
      </c>
    </row>
    <row r="2" spans="1:5">
      <c r="A2" s="80" t="s">
        <v>387</v>
      </c>
      <c r="B2" s="84">
        <v>45369</v>
      </c>
    </row>
    <row r="4" spans="1:5" ht="18.600000000000001" thickBot="1">
      <c r="A4" s="251" t="s">
        <v>388</v>
      </c>
      <c r="B4" s="251"/>
      <c r="C4" s="251"/>
      <c r="D4" s="251"/>
      <c r="E4" s="251"/>
    </row>
    <row r="5" spans="1:5">
      <c r="A5" s="252" t="s">
        <v>22</v>
      </c>
      <c r="B5" s="254" t="s">
        <v>23</v>
      </c>
      <c r="C5" s="256" t="s">
        <v>24</v>
      </c>
      <c r="D5" s="256"/>
      <c r="E5" s="257"/>
    </row>
    <row r="6" spans="1:5" ht="15" thickBot="1">
      <c r="A6" s="253"/>
      <c r="B6" s="255"/>
      <c r="C6" s="110" t="s">
        <v>25</v>
      </c>
      <c r="D6" s="110" t="s">
        <v>26</v>
      </c>
      <c r="E6" s="111" t="s">
        <v>27</v>
      </c>
    </row>
    <row r="7" spans="1:5">
      <c r="A7" s="85">
        <v>34547</v>
      </c>
      <c r="B7" s="94">
        <v>100</v>
      </c>
      <c r="C7" s="86" t="s">
        <v>28</v>
      </c>
      <c r="D7" s="86" t="s">
        <v>28</v>
      </c>
      <c r="E7" s="87" t="s">
        <v>28</v>
      </c>
    </row>
    <row r="8" spans="1:5">
      <c r="A8" s="85">
        <v>34578</v>
      </c>
      <c r="B8" s="94">
        <v>100.381</v>
      </c>
      <c r="C8" s="86">
        <v>0.38</v>
      </c>
      <c r="D8" s="86" t="s">
        <v>28</v>
      </c>
      <c r="E8" s="87" t="s">
        <v>28</v>
      </c>
    </row>
    <row r="9" spans="1:5">
      <c r="A9" s="85">
        <v>34608</v>
      </c>
      <c r="B9" s="94">
        <v>101.71</v>
      </c>
      <c r="C9" s="86">
        <v>1.32</v>
      </c>
      <c r="D9" s="86" t="s">
        <v>28</v>
      </c>
      <c r="E9" s="87" t="s">
        <v>28</v>
      </c>
    </row>
    <row r="10" spans="1:5">
      <c r="A10" s="85">
        <v>34639</v>
      </c>
      <c r="B10" s="94">
        <v>104.11</v>
      </c>
      <c r="C10" s="86">
        <v>2.36</v>
      </c>
      <c r="D10" s="86" t="s">
        <v>28</v>
      </c>
      <c r="E10" s="87" t="s">
        <v>28</v>
      </c>
    </row>
    <row r="11" spans="1:5" ht="15" thickBot="1">
      <c r="A11" s="88">
        <v>34669</v>
      </c>
      <c r="B11" s="95">
        <v>105.48699999999999</v>
      </c>
      <c r="C11" s="89">
        <v>1.32</v>
      </c>
      <c r="D11" s="89" t="s">
        <v>28</v>
      </c>
      <c r="E11" s="90" t="s">
        <v>28</v>
      </c>
    </row>
    <row r="12" spans="1:5">
      <c r="A12" s="91">
        <v>34700</v>
      </c>
      <c r="B12" s="96">
        <v>109.176</v>
      </c>
      <c r="C12" s="92">
        <v>3.5</v>
      </c>
      <c r="D12" s="92">
        <v>3.5</v>
      </c>
      <c r="E12" s="93" t="s">
        <v>28</v>
      </c>
    </row>
    <row r="13" spans="1:5">
      <c r="A13" s="85">
        <v>34731</v>
      </c>
      <c r="B13" s="94">
        <v>111.453</v>
      </c>
      <c r="C13" s="86">
        <v>2.09</v>
      </c>
      <c r="D13" s="86">
        <v>5.66</v>
      </c>
      <c r="E13" s="87" t="s">
        <v>28</v>
      </c>
    </row>
    <row r="14" spans="1:5">
      <c r="A14" s="85">
        <v>34759</v>
      </c>
      <c r="B14" s="94">
        <v>115.129</v>
      </c>
      <c r="C14" s="86">
        <v>3.3</v>
      </c>
      <c r="D14" s="86">
        <v>9.14</v>
      </c>
      <c r="E14" s="87" t="s">
        <v>28</v>
      </c>
    </row>
    <row r="15" spans="1:5">
      <c r="A15" s="85">
        <v>34790</v>
      </c>
      <c r="B15" s="94">
        <v>117.774</v>
      </c>
      <c r="C15" s="86">
        <v>2.2999999999999998</v>
      </c>
      <c r="D15" s="86">
        <v>11.65</v>
      </c>
      <c r="E15" s="87" t="s">
        <v>28</v>
      </c>
    </row>
    <row r="16" spans="1:5">
      <c r="A16" s="85">
        <v>34820</v>
      </c>
      <c r="B16" s="94">
        <v>128.09800000000001</v>
      </c>
      <c r="C16" s="86">
        <v>8.77</v>
      </c>
      <c r="D16" s="86">
        <v>21.43</v>
      </c>
      <c r="E16" s="87" t="s">
        <v>28</v>
      </c>
    </row>
    <row r="17" spans="1:5">
      <c r="A17" s="85">
        <v>34851</v>
      </c>
      <c r="B17" s="94">
        <v>132.09</v>
      </c>
      <c r="C17" s="86">
        <v>3.12</v>
      </c>
      <c r="D17" s="86">
        <v>25.22</v>
      </c>
      <c r="E17" s="87" t="s">
        <v>28</v>
      </c>
    </row>
    <row r="18" spans="1:5">
      <c r="A18" s="85">
        <v>34881</v>
      </c>
      <c r="B18" s="94">
        <v>133.524</v>
      </c>
      <c r="C18" s="86">
        <v>1.0900000000000001</v>
      </c>
      <c r="D18" s="86">
        <v>26.58</v>
      </c>
      <c r="E18" s="87" t="s">
        <v>28</v>
      </c>
    </row>
    <row r="19" spans="1:5">
      <c r="A19" s="85">
        <v>34912</v>
      </c>
      <c r="B19" s="94">
        <v>134.35300000000001</v>
      </c>
      <c r="C19" s="86">
        <v>0.62</v>
      </c>
      <c r="D19" s="86">
        <v>27.36</v>
      </c>
      <c r="E19" s="87">
        <v>34.35</v>
      </c>
    </row>
    <row r="20" spans="1:5">
      <c r="A20" s="85">
        <v>34943</v>
      </c>
      <c r="B20" s="94">
        <v>135.31800000000001</v>
      </c>
      <c r="C20" s="86">
        <v>0.72</v>
      </c>
      <c r="D20" s="86">
        <v>28.28</v>
      </c>
      <c r="E20" s="87">
        <v>34.799999999999997</v>
      </c>
    </row>
    <row r="21" spans="1:5">
      <c r="A21" s="85">
        <v>34973</v>
      </c>
      <c r="B21" s="94">
        <v>136.48400000000001</v>
      </c>
      <c r="C21" s="86">
        <v>0.86</v>
      </c>
      <c r="D21" s="86">
        <v>29.38</v>
      </c>
      <c r="E21" s="87">
        <v>34.19</v>
      </c>
    </row>
    <row r="22" spans="1:5">
      <c r="A22" s="85">
        <v>35004</v>
      </c>
      <c r="B22" s="94">
        <v>137.47800000000001</v>
      </c>
      <c r="C22" s="86">
        <v>0.73</v>
      </c>
      <c r="D22" s="86">
        <v>30.33</v>
      </c>
      <c r="E22" s="87">
        <v>32.049999999999997</v>
      </c>
    </row>
    <row r="23" spans="1:5" ht="15" thickBot="1">
      <c r="A23" s="88">
        <v>35034</v>
      </c>
      <c r="B23" s="95">
        <v>138.66399999999999</v>
      </c>
      <c r="C23" s="89">
        <v>0.86</v>
      </c>
      <c r="D23" s="89">
        <v>31.45</v>
      </c>
      <c r="E23" s="90">
        <v>31.45</v>
      </c>
    </row>
    <row r="24" spans="1:5">
      <c r="A24" s="91">
        <v>35065</v>
      </c>
      <c r="B24" s="96">
        <v>140.76599999999999</v>
      </c>
      <c r="C24" s="92">
        <v>1.52</v>
      </c>
      <c r="D24" s="92">
        <v>1.52</v>
      </c>
      <c r="E24" s="93">
        <v>28.93</v>
      </c>
    </row>
    <row r="25" spans="1:5">
      <c r="A25" s="85">
        <v>35096</v>
      </c>
      <c r="B25" s="94">
        <v>140.929</v>
      </c>
      <c r="C25" s="86">
        <v>0.12</v>
      </c>
      <c r="D25" s="86">
        <v>1.63</v>
      </c>
      <c r="E25" s="87">
        <v>26.45</v>
      </c>
    </row>
    <row r="26" spans="1:5">
      <c r="A26" s="85">
        <v>35125</v>
      </c>
      <c r="B26" s="94">
        <v>142.31299999999999</v>
      </c>
      <c r="C26" s="86">
        <v>0.98</v>
      </c>
      <c r="D26" s="86">
        <v>2.63</v>
      </c>
      <c r="E26" s="87">
        <v>23.61</v>
      </c>
    </row>
    <row r="27" spans="1:5">
      <c r="A27" s="85">
        <v>35156</v>
      </c>
      <c r="B27" s="94">
        <v>142.66300000000001</v>
      </c>
      <c r="C27" s="86">
        <v>0.25</v>
      </c>
      <c r="D27" s="86">
        <v>2.88</v>
      </c>
      <c r="E27" s="87">
        <v>21.13</v>
      </c>
    </row>
    <row r="28" spans="1:5">
      <c r="A28" s="85">
        <v>35186</v>
      </c>
      <c r="B28" s="94">
        <v>145.74199999999999</v>
      </c>
      <c r="C28" s="86">
        <v>2.16</v>
      </c>
      <c r="D28" s="86">
        <v>5.0999999999999996</v>
      </c>
      <c r="E28" s="87">
        <v>13.77</v>
      </c>
    </row>
    <row r="29" spans="1:5">
      <c r="A29" s="85">
        <v>35217</v>
      </c>
      <c r="B29" s="94">
        <v>147.98400000000001</v>
      </c>
      <c r="C29" s="86">
        <v>1.54</v>
      </c>
      <c r="D29" s="86">
        <v>6.72</v>
      </c>
      <c r="E29" s="87">
        <v>12.03</v>
      </c>
    </row>
    <row r="30" spans="1:5">
      <c r="A30" s="85">
        <v>35247</v>
      </c>
      <c r="B30" s="94">
        <v>149.095</v>
      </c>
      <c r="C30" s="86">
        <v>0.75</v>
      </c>
      <c r="D30" s="86">
        <v>7.52</v>
      </c>
      <c r="E30" s="87">
        <v>11.66</v>
      </c>
    </row>
    <row r="31" spans="1:5">
      <c r="A31" s="85">
        <v>35278</v>
      </c>
      <c r="B31" s="94">
        <v>149.44499999999999</v>
      </c>
      <c r="C31" s="86">
        <v>0.23</v>
      </c>
      <c r="D31" s="86">
        <v>7.77</v>
      </c>
      <c r="E31" s="87">
        <v>11.23</v>
      </c>
    </row>
    <row r="32" spans="1:5">
      <c r="A32" s="85">
        <v>35309</v>
      </c>
      <c r="B32" s="94">
        <v>149.77199999999999</v>
      </c>
      <c r="C32" s="86">
        <v>0.22</v>
      </c>
      <c r="D32" s="86">
        <v>8.01</v>
      </c>
      <c r="E32" s="87">
        <v>10.68</v>
      </c>
    </row>
    <row r="33" spans="1:5">
      <c r="A33" s="85">
        <v>35339</v>
      </c>
      <c r="B33" s="94">
        <v>150.15700000000001</v>
      </c>
      <c r="C33" s="86">
        <v>0.26</v>
      </c>
      <c r="D33" s="86">
        <v>8.2899999999999991</v>
      </c>
      <c r="E33" s="87">
        <v>10.02</v>
      </c>
    </row>
    <row r="34" spans="1:5">
      <c r="A34" s="85">
        <v>35370</v>
      </c>
      <c r="B34" s="94">
        <v>151.035</v>
      </c>
      <c r="C34" s="86">
        <v>0.57999999999999996</v>
      </c>
      <c r="D34" s="86">
        <v>8.92</v>
      </c>
      <c r="E34" s="87">
        <v>9.86</v>
      </c>
    </row>
    <row r="35" spans="1:5" ht="15" thickBot="1">
      <c r="A35" s="88">
        <v>35400</v>
      </c>
      <c r="B35" s="95">
        <v>151.922</v>
      </c>
      <c r="C35" s="89">
        <v>0.59</v>
      </c>
      <c r="D35" s="89">
        <v>9.56</v>
      </c>
      <c r="E35" s="90">
        <v>9.56</v>
      </c>
    </row>
    <row r="36" spans="1:5">
      <c r="A36" s="91">
        <v>35431</v>
      </c>
      <c r="B36" s="96">
        <v>152.40799999999999</v>
      </c>
      <c r="C36" s="92">
        <v>0.32</v>
      </c>
      <c r="D36" s="92">
        <v>0.32</v>
      </c>
      <c r="E36" s="93">
        <v>8.27</v>
      </c>
    </row>
    <row r="37" spans="1:5">
      <c r="A37" s="85">
        <v>35462</v>
      </c>
      <c r="B37" s="94">
        <v>153.14699999999999</v>
      </c>
      <c r="C37" s="86">
        <v>0.48</v>
      </c>
      <c r="D37" s="86">
        <v>0.81</v>
      </c>
      <c r="E37" s="87">
        <v>8.67</v>
      </c>
    </row>
    <row r="38" spans="1:5">
      <c r="A38" s="85">
        <v>35490</v>
      </c>
      <c r="B38" s="94">
        <v>154.26</v>
      </c>
      <c r="C38" s="86">
        <v>0.73</v>
      </c>
      <c r="D38" s="86">
        <v>1.54</v>
      </c>
      <c r="E38" s="87">
        <v>8.39</v>
      </c>
    </row>
    <row r="39" spans="1:5">
      <c r="A39" s="85">
        <v>35521</v>
      </c>
      <c r="B39" s="94">
        <v>154.61600000000001</v>
      </c>
      <c r="C39" s="86">
        <v>0.23</v>
      </c>
      <c r="D39" s="86">
        <v>1.77</v>
      </c>
      <c r="E39" s="87">
        <v>8.3800000000000008</v>
      </c>
    </row>
    <row r="40" spans="1:5">
      <c r="A40" s="85">
        <v>35551</v>
      </c>
      <c r="B40" s="94">
        <v>155.953</v>
      </c>
      <c r="C40" s="86">
        <v>0.86</v>
      </c>
      <c r="D40" s="86">
        <v>2.65</v>
      </c>
      <c r="E40" s="87">
        <v>7.01</v>
      </c>
    </row>
    <row r="41" spans="1:5">
      <c r="A41" s="85">
        <v>35582</v>
      </c>
      <c r="B41" s="94">
        <v>157.68700000000001</v>
      </c>
      <c r="C41" s="86">
        <v>1.1100000000000001</v>
      </c>
      <c r="D41" s="86">
        <v>3.79</v>
      </c>
      <c r="E41" s="87">
        <v>6.56</v>
      </c>
    </row>
    <row r="42" spans="1:5">
      <c r="A42" s="85">
        <v>35612</v>
      </c>
      <c r="B42" s="94">
        <v>158.48500000000001</v>
      </c>
      <c r="C42" s="86">
        <v>0.51</v>
      </c>
      <c r="D42" s="86">
        <v>4.32</v>
      </c>
      <c r="E42" s="87">
        <v>6.3</v>
      </c>
    </row>
    <row r="43" spans="1:5">
      <c r="A43" s="85">
        <v>35643</v>
      </c>
      <c r="B43" s="94">
        <v>160.352</v>
      </c>
      <c r="C43" s="86">
        <v>1.18</v>
      </c>
      <c r="D43" s="86">
        <v>5.55</v>
      </c>
      <c r="E43" s="87">
        <v>7.3</v>
      </c>
    </row>
    <row r="44" spans="1:5">
      <c r="A44" s="85">
        <v>35674</v>
      </c>
      <c r="B44" s="94">
        <v>160.78</v>
      </c>
      <c r="C44" s="86">
        <v>0.27</v>
      </c>
      <c r="D44" s="86">
        <v>5.83</v>
      </c>
      <c r="E44" s="87">
        <v>7.35</v>
      </c>
    </row>
    <row r="45" spans="1:5">
      <c r="A45" s="85">
        <v>35704</v>
      </c>
      <c r="B45" s="94">
        <v>161.024</v>
      </c>
      <c r="C45" s="86">
        <v>0.15</v>
      </c>
      <c r="D45" s="86">
        <v>5.99</v>
      </c>
      <c r="E45" s="87">
        <v>7.24</v>
      </c>
    </row>
    <row r="46" spans="1:5">
      <c r="A46" s="85">
        <v>35735</v>
      </c>
      <c r="B46" s="94">
        <v>161.89699999999999</v>
      </c>
      <c r="C46" s="86">
        <v>0.54</v>
      </c>
      <c r="D46" s="86">
        <v>6.57</v>
      </c>
      <c r="E46" s="87">
        <v>7.19</v>
      </c>
    </row>
    <row r="47" spans="1:5" ht="15" thickBot="1">
      <c r="A47" s="88">
        <v>35765</v>
      </c>
      <c r="B47" s="95">
        <v>162.27099999999999</v>
      </c>
      <c r="C47" s="89">
        <v>0.23</v>
      </c>
      <c r="D47" s="89">
        <v>6.81</v>
      </c>
      <c r="E47" s="90">
        <v>6.81</v>
      </c>
    </row>
    <row r="48" spans="1:5">
      <c r="A48" s="91">
        <v>35796</v>
      </c>
      <c r="B48" s="96">
        <v>162.80500000000001</v>
      </c>
      <c r="C48" s="92">
        <v>0.33</v>
      </c>
      <c r="D48" s="92">
        <v>0.33</v>
      </c>
      <c r="E48" s="93">
        <v>6.82</v>
      </c>
    </row>
    <row r="49" spans="1:5">
      <c r="A49" s="85">
        <v>35827</v>
      </c>
      <c r="B49" s="94">
        <v>163.59299999999999</v>
      </c>
      <c r="C49" s="86">
        <v>0.48</v>
      </c>
      <c r="D49" s="86">
        <v>0.81</v>
      </c>
      <c r="E49" s="87">
        <v>6.82</v>
      </c>
    </row>
    <row r="50" spans="1:5">
      <c r="A50" s="85">
        <v>35855</v>
      </c>
      <c r="B50" s="94">
        <v>164.36099999999999</v>
      </c>
      <c r="C50" s="86">
        <v>0.47</v>
      </c>
      <c r="D50" s="86">
        <v>1.29</v>
      </c>
      <c r="E50" s="87">
        <v>6.55</v>
      </c>
    </row>
    <row r="51" spans="1:5">
      <c r="A51" s="85">
        <v>35886</v>
      </c>
      <c r="B51" s="94">
        <v>163.535</v>
      </c>
      <c r="C51" s="86">
        <v>-0.5</v>
      </c>
      <c r="D51" s="86">
        <v>0.78</v>
      </c>
      <c r="E51" s="87">
        <v>5.77</v>
      </c>
    </row>
    <row r="52" spans="1:5">
      <c r="A52" s="85">
        <v>35916</v>
      </c>
      <c r="B52" s="94">
        <v>165.13300000000001</v>
      </c>
      <c r="C52" s="86">
        <v>0.98</v>
      </c>
      <c r="D52" s="86">
        <v>1.76</v>
      </c>
      <c r="E52" s="87">
        <v>5.89</v>
      </c>
    </row>
    <row r="53" spans="1:5">
      <c r="A53" s="85">
        <v>35947</v>
      </c>
      <c r="B53" s="94">
        <v>165.78100000000001</v>
      </c>
      <c r="C53" s="86">
        <v>0.39</v>
      </c>
      <c r="D53" s="86">
        <v>2.16</v>
      </c>
      <c r="E53" s="87">
        <v>5.13</v>
      </c>
    </row>
    <row r="54" spans="1:5">
      <c r="A54" s="85">
        <v>35977</v>
      </c>
      <c r="B54" s="94">
        <v>166.345</v>
      </c>
      <c r="C54" s="86">
        <v>0.34</v>
      </c>
      <c r="D54" s="86">
        <v>2.5099999999999998</v>
      </c>
      <c r="E54" s="87">
        <v>4.96</v>
      </c>
    </row>
    <row r="55" spans="1:5">
      <c r="A55" s="85">
        <v>36008</v>
      </c>
      <c r="B55" s="94">
        <v>166.70500000000001</v>
      </c>
      <c r="C55" s="86">
        <v>0.22</v>
      </c>
      <c r="D55" s="86">
        <v>2.73</v>
      </c>
      <c r="E55" s="87">
        <v>3.96</v>
      </c>
    </row>
    <row r="56" spans="1:5">
      <c r="A56" s="85">
        <v>36039</v>
      </c>
      <c r="B56" s="94">
        <v>166.72900000000001</v>
      </c>
      <c r="C56" s="86">
        <v>0.01</v>
      </c>
      <c r="D56" s="86">
        <v>2.75</v>
      </c>
      <c r="E56" s="87">
        <v>3.7</v>
      </c>
    </row>
    <row r="57" spans="1:5">
      <c r="A57" s="85">
        <v>36069</v>
      </c>
      <c r="B57" s="94">
        <v>166.738</v>
      </c>
      <c r="C57" s="86">
        <v>0.01</v>
      </c>
      <c r="D57" s="86">
        <v>2.75</v>
      </c>
      <c r="E57" s="87">
        <v>3.55</v>
      </c>
    </row>
    <row r="58" spans="1:5">
      <c r="A58" s="85">
        <v>36100</v>
      </c>
      <c r="B58" s="94">
        <v>166.65700000000001</v>
      </c>
      <c r="C58" s="86">
        <v>-0.05</v>
      </c>
      <c r="D58" s="86">
        <v>2.7</v>
      </c>
      <c r="E58" s="87">
        <v>2.94</v>
      </c>
    </row>
    <row r="59" spans="1:5" ht="15" thickBot="1">
      <c r="A59" s="88">
        <v>36130</v>
      </c>
      <c r="B59" s="95">
        <v>166.733</v>
      </c>
      <c r="C59" s="89">
        <v>0.05</v>
      </c>
      <c r="D59" s="89">
        <v>2.75</v>
      </c>
      <c r="E59" s="90">
        <v>2.75</v>
      </c>
    </row>
    <row r="60" spans="1:5">
      <c r="A60" s="91">
        <v>36161</v>
      </c>
      <c r="B60" s="96">
        <v>167.648</v>
      </c>
      <c r="C60" s="92">
        <v>0.55000000000000004</v>
      </c>
      <c r="D60" s="92">
        <v>0.55000000000000004</v>
      </c>
      <c r="E60" s="93">
        <v>2.97</v>
      </c>
    </row>
    <row r="61" spans="1:5">
      <c r="A61" s="85">
        <v>36192</v>
      </c>
      <c r="B61" s="94">
        <v>169.28800000000001</v>
      </c>
      <c r="C61" s="86">
        <v>0.98</v>
      </c>
      <c r="D61" s="86">
        <v>1.53</v>
      </c>
      <c r="E61" s="87">
        <v>3.48</v>
      </c>
    </row>
    <row r="62" spans="1:5">
      <c r="A62" s="85">
        <v>36220</v>
      </c>
      <c r="B62" s="94">
        <v>170.221</v>
      </c>
      <c r="C62" s="86">
        <v>0.55000000000000004</v>
      </c>
      <c r="D62" s="86">
        <v>2.09</v>
      </c>
      <c r="E62" s="87">
        <v>3.57</v>
      </c>
    </row>
    <row r="63" spans="1:5">
      <c r="A63" s="85">
        <v>36251</v>
      </c>
      <c r="B63" s="94">
        <v>171.1</v>
      </c>
      <c r="C63" s="86">
        <v>0.52</v>
      </c>
      <c r="D63" s="86">
        <v>2.62</v>
      </c>
      <c r="E63" s="87">
        <v>4.63</v>
      </c>
    </row>
    <row r="64" spans="1:5">
      <c r="A64" s="85">
        <v>36281</v>
      </c>
      <c r="B64" s="94">
        <v>172.578</v>
      </c>
      <c r="C64" s="86">
        <v>0.86</v>
      </c>
      <c r="D64" s="86">
        <v>3.51</v>
      </c>
      <c r="E64" s="87">
        <v>4.51</v>
      </c>
    </row>
    <row r="65" spans="1:5">
      <c r="A65" s="85">
        <v>36312</v>
      </c>
      <c r="B65" s="94">
        <v>173.279</v>
      </c>
      <c r="C65" s="86">
        <v>0.41</v>
      </c>
      <c r="D65" s="86">
        <v>3.93</v>
      </c>
      <c r="E65" s="87">
        <v>4.5199999999999996</v>
      </c>
    </row>
    <row r="66" spans="1:5">
      <c r="A66" s="85">
        <v>36342</v>
      </c>
      <c r="B66" s="94">
        <v>174.07400000000001</v>
      </c>
      <c r="C66" s="86">
        <v>0.46</v>
      </c>
      <c r="D66" s="86">
        <v>4.4000000000000004</v>
      </c>
      <c r="E66" s="87">
        <v>4.6500000000000004</v>
      </c>
    </row>
    <row r="67" spans="1:5">
      <c r="A67" s="85">
        <v>36373</v>
      </c>
      <c r="B67" s="94">
        <v>175.28</v>
      </c>
      <c r="C67" s="86">
        <v>0.69</v>
      </c>
      <c r="D67" s="86">
        <v>5.13</v>
      </c>
      <c r="E67" s="87">
        <v>5.14</v>
      </c>
    </row>
    <row r="68" spans="1:5">
      <c r="A68" s="85">
        <v>36404</v>
      </c>
      <c r="B68" s="94">
        <v>176.785</v>
      </c>
      <c r="C68" s="86">
        <v>0.86</v>
      </c>
      <c r="D68" s="86">
        <v>6.03</v>
      </c>
      <c r="E68" s="87">
        <v>6.03</v>
      </c>
    </row>
    <row r="69" spans="1:5">
      <c r="A69" s="85">
        <v>36434</v>
      </c>
      <c r="B69" s="94">
        <v>178.57400000000001</v>
      </c>
      <c r="C69" s="86">
        <v>1.01</v>
      </c>
      <c r="D69" s="86">
        <v>7.1</v>
      </c>
      <c r="E69" s="87">
        <v>7.1</v>
      </c>
    </row>
    <row r="70" spans="1:5">
      <c r="A70" s="85">
        <v>36465</v>
      </c>
      <c r="B70" s="94">
        <v>180.20699999999999</v>
      </c>
      <c r="C70" s="86">
        <v>0.91</v>
      </c>
      <c r="D70" s="86">
        <v>8.08</v>
      </c>
      <c r="E70" s="87">
        <v>8.1300000000000008</v>
      </c>
    </row>
    <row r="71" spans="1:5" ht="15" thickBot="1">
      <c r="A71" s="88">
        <v>36495</v>
      </c>
      <c r="B71" s="95">
        <v>182.084</v>
      </c>
      <c r="C71" s="89">
        <v>1.04</v>
      </c>
      <c r="D71" s="89">
        <v>9.2100000000000009</v>
      </c>
      <c r="E71" s="90">
        <v>9.2100000000000009</v>
      </c>
    </row>
    <row r="72" spans="1:5">
      <c r="A72" s="91">
        <v>36526</v>
      </c>
      <c r="B72" s="96">
        <v>184.03899999999999</v>
      </c>
      <c r="C72" s="92">
        <v>1.07</v>
      </c>
      <c r="D72" s="92">
        <v>1.07</v>
      </c>
      <c r="E72" s="93">
        <v>9.7799999999999994</v>
      </c>
    </row>
    <row r="73" spans="1:5">
      <c r="A73" s="85">
        <v>36557</v>
      </c>
      <c r="B73" s="94">
        <v>185.46100000000001</v>
      </c>
      <c r="C73" s="86">
        <v>0.77</v>
      </c>
      <c r="D73" s="86">
        <v>1.85</v>
      </c>
      <c r="E73" s="87">
        <v>9.5500000000000007</v>
      </c>
    </row>
    <row r="74" spans="1:5">
      <c r="A74" s="85">
        <v>36586</v>
      </c>
      <c r="B74" s="94">
        <v>186.49199999999999</v>
      </c>
      <c r="C74" s="86">
        <v>0.56000000000000005</v>
      </c>
      <c r="D74" s="86">
        <v>2.42</v>
      </c>
      <c r="E74" s="87">
        <v>9.56</v>
      </c>
    </row>
    <row r="75" spans="1:5">
      <c r="A75" s="85">
        <v>36617</v>
      </c>
      <c r="B75" s="94">
        <v>187.60400000000001</v>
      </c>
      <c r="C75" s="86">
        <v>0.6</v>
      </c>
      <c r="D75" s="86">
        <v>3.03</v>
      </c>
      <c r="E75" s="87">
        <v>9.65</v>
      </c>
    </row>
    <row r="76" spans="1:5">
      <c r="A76" s="85">
        <v>36647</v>
      </c>
      <c r="B76" s="94">
        <v>190.136</v>
      </c>
      <c r="C76" s="86">
        <v>1.35</v>
      </c>
      <c r="D76" s="86">
        <v>4.42</v>
      </c>
      <c r="E76" s="87">
        <v>10.17</v>
      </c>
    </row>
    <row r="77" spans="1:5">
      <c r="A77" s="85">
        <v>36678</v>
      </c>
      <c r="B77" s="94">
        <v>191.52699999999999</v>
      </c>
      <c r="C77" s="86">
        <v>0.73</v>
      </c>
      <c r="D77" s="86">
        <v>5.19</v>
      </c>
      <c r="E77" s="87">
        <v>10.53</v>
      </c>
    </row>
    <row r="78" spans="1:5">
      <c r="A78" s="85">
        <v>36708</v>
      </c>
      <c r="B78" s="94">
        <v>192.10400000000001</v>
      </c>
      <c r="C78" s="86">
        <v>0.3</v>
      </c>
      <c r="D78" s="86">
        <v>5.5</v>
      </c>
      <c r="E78" s="87">
        <v>10.36</v>
      </c>
    </row>
    <row r="79" spans="1:5">
      <c r="A79" s="85">
        <v>36739</v>
      </c>
      <c r="B79" s="94">
        <v>192.846</v>
      </c>
      <c r="C79" s="86">
        <v>0.39</v>
      </c>
      <c r="D79" s="86">
        <v>5.91</v>
      </c>
      <c r="E79" s="87">
        <v>10.02</v>
      </c>
    </row>
    <row r="80" spans="1:5">
      <c r="A80" s="85">
        <v>36770</v>
      </c>
      <c r="B80" s="94">
        <v>193.34200000000001</v>
      </c>
      <c r="C80" s="86">
        <v>0.26</v>
      </c>
      <c r="D80" s="86">
        <v>6.18</v>
      </c>
      <c r="E80" s="87">
        <v>9.3699999999999992</v>
      </c>
    </row>
    <row r="81" spans="1:5">
      <c r="A81" s="85">
        <v>36800</v>
      </c>
      <c r="B81" s="94">
        <v>193.98400000000001</v>
      </c>
      <c r="C81" s="86">
        <v>0.33</v>
      </c>
      <c r="D81" s="86">
        <v>6.54</v>
      </c>
      <c r="E81" s="87">
        <v>8.6300000000000008</v>
      </c>
    </row>
    <row r="82" spans="1:5">
      <c r="A82" s="85">
        <v>36831</v>
      </c>
      <c r="B82" s="94">
        <v>194.78899999999999</v>
      </c>
      <c r="C82" s="86">
        <v>0.41</v>
      </c>
      <c r="D82" s="86">
        <v>6.98</v>
      </c>
      <c r="E82" s="87">
        <v>8.09</v>
      </c>
    </row>
    <row r="83" spans="1:5" ht="15" thickBot="1">
      <c r="A83" s="88">
        <v>36861</v>
      </c>
      <c r="B83" s="95">
        <v>196.03700000000001</v>
      </c>
      <c r="C83" s="89">
        <v>0.64</v>
      </c>
      <c r="D83" s="89">
        <v>7.66</v>
      </c>
      <c r="E83" s="90">
        <v>7.66</v>
      </c>
    </row>
    <row r="84" spans="1:5">
      <c r="A84" s="91">
        <v>36892</v>
      </c>
      <c r="B84" s="96">
        <v>197.17400000000001</v>
      </c>
      <c r="C84" s="92">
        <v>0.57999999999999996</v>
      </c>
      <c r="D84" s="92">
        <v>0.57999999999999996</v>
      </c>
      <c r="E84" s="93">
        <v>7.14</v>
      </c>
    </row>
    <row r="85" spans="1:5">
      <c r="A85" s="85">
        <v>36923</v>
      </c>
      <c r="B85" s="94">
        <v>197.84899999999999</v>
      </c>
      <c r="C85" s="86">
        <v>0.34</v>
      </c>
      <c r="D85" s="86">
        <v>0.92</v>
      </c>
      <c r="E85" s="87">
        <v>6.68</v>
      </c>
    </row>
    <row r="86" spans="1:5">
      <c r="A86" s="85">
        <v>36951</v>
      </c>
      <c r="B86" s="94">
        <v>198.38800000000001</v>
      </c>
      <c r="C86" s="86">
        <v>0.27</v>
      </c>
      <c r="D86" s="86">
        <v>1.2</v>
      </c>
      <c r="E86" s="87">
        <v>6.38</v>
      </c>
    </row>
    <row r="87" spans="1:5">
      <c r="A87" s="85">
        <v>36982</v>
      </c>
      <c r="B87" s="94">
        <v>199.11199999999999</v>
      </c>
      <c r="C87" s="86">
        <v>0.36</v>
      </c>
      <c r="D87" s="86">
        <v>1.57</v>
      </c>
      <c r="E87" s="87">
        <v>6.13</v>
      </c>
    </row>
    <row r="88" spans="1:5">
      <c r="A88" s="85">
        <v>37012</v>
      </c>
      <c r="B88" s="94">
        <v>203.321</v>
      </c>
      <c r="C88" s="86">
        <v>2.11</v>
      </c>
      <c r="D88" s="86">
        <v>3.72</v>
      </c>
      <c r="E88" s="87">
        <v>6.93</v>
      </c>
    </row>
    <row r="89" spans="1:5">
      <c r="A89" s="85">
        <v>37043</v>
      </c>
      <c r="B89" s="94">
        <v>205.68199999999999</v>
      </c>
      <c r="C89" s="86">
        <v>1.1599999999999999</v>
      </c>
      <c r="D89" s="86">
        <v>4.92</v>
      </c>
      <c r="E89" s="87">
        <v>7.39</v>
      </c>
    </row>
    <row r="90" spans="1:5">
      <c r="A90" s="85">
        <v>37073</v>
      </c>
      <c r="B90" s="94">
        <v>206.74199999999999</v>
      </c>
      <c r="C90" s="86">
        <v>0.52</v>
      </c>
      <c r="D90" s="86">
        <v>5.46</v>
      </c>
      <c r="E90" s="87">
        <v>7.62</v>
      </c>
    </row>
    <row r="91" spans="1:5">
      <c r="A91" s="85">
        <v>37104</v>
      </c>
      <c r="B91" s="94">
        <v>208.02600000000001</v>
      </c>
      <c r="C91" s="86">
        <v>0.62</v>
      </c>
      <c r="D91" s="86">
        <v>6.12</v>
      </c>
      <c r="E91" s="87">
        <v>7.87</v>
      </c>
    </row>
    <row r="92" spans="1:5">
      <c r="A92" s="85">
        <v>37135</v>
      </c>
      <c r="B92" s="94">
        <v>209.17400000000001</v>
      </c>
      <c r="C92" s="86">
        <v>0.55000000000000004</v>
      </c>
      <c r="D92" s="86">
        <v>6.7</v>
      </c>
      <c r="E92" s="87">
        <v>8.19</v>
      </c>
    </row>
    <row r="93" spans="1:5">
      <c r="A93" s="85">
        <v>37165</v>
      </c>
      <c r="B93" s="94">
        <v>211.12200000000001</v>
      </c>
      <c r="C93" s="86">
        <v>0.93</v>
      </c>
      <c r="D93" s="86">
        <v>7.69</v>
      </c>
      <c r="E93" s="87">
        <v>8.83</v>
      </c>
    </row>
    <row r="94" spans="1:5">
      <c r="A94" s="85">
        <v>37196</v>
      </c>
      <c r="B94" s="94">
        <v>212.67599999999999</v>
      </c>
      <c r="C94" s="86">
        <v>0.74</v>
      </c>
      <c r="D94" s="86">
        <v>8.49</v>
      </c>
      <c r="E94" s="87">
        <v>9.18</v>
      </c>
    </row>
    <row r="95" spans="1:5" ht="15" thickBot="1">
      <c r="A95" s="88">
        <v>37226</v>
      </c>
      <c r="B95" s="95">
        <v>213.393</v>
      </c>
      <c r="C95" s="89">
        <v>0.34</v>
      </c>
      <c r="D95" s="89">
        <v>8.85</v>
      </c>
      <c r="E95" s="90">
        <v>8.85</v>
      </c>
    </row>
    <row r="96" spans="1:5">
      <c r="A96" s="91">
        <v>37257</v>
      </c>
      <c r="B96" s="96">
        <v>214.16200000000001</v>
      </c>
      <c r="C96" s="92">
        <v>0.36</v>
      </c>
      <c r="D96" s="92">
        <v>0.36</v>
      </c>
      <c r="E96" s="93">
        <v>8.6199999999999992</v>
      </c>
    </row>
    <row r="97" spans="1:5">
      <c r="A97" s="85">
        <v>37288</v>
      </c>
      <c r="B97" s="94">
        <v>215.399</v>
      </c>
      <c r="C97" s="86">
        <v>0.57999999999999996</v>
      </c>
      <c r="D97" s="86">
        <v>0.94</v>
      </c>
      <c r="E97" s="87">
        <v>8.8699999999999992</v>
      </c>
    </row>
    <row r="98" spans="1:5">
      <c r="A98" s="85">
        <v>37316</v>
      </c>
      <c r="B98" s="94">
        <v>216.577</v>
      </c>
      <c r="C98" s="86">
        <v>0.55000000000000004</v>
      </c>
      <c r="D98" s="86">
        <v>1.49</v>
      </c>
      <c r="E98" s="87">
        <v>9.17</v>
      </c>
    </row>
    <row r="99" spans="1:5">
      <c r="A99" s="85">
        <v>37347</v>
      </c>
      <c r="B99" s="94">
        <v>217.28800000000001</v>
      </c>
      <c r="C99" s="86">
        <v>0.33</v>
      </c>
      <c r="D99" s="86">
        <v>1.83</v>
      </c>
      <c r="E99" s="87">
        <v>9.1300000000000008</v>
      </c>
    </row>
    <row r="100" spans="1:5">
      <c r="A100" s="85">
        <v>37377</v>
      </c>
      <c r="B100" s="94">
        <v>222.79300000000001</v>
      </c>
      <c r="C100" s="86">
        <v>2.5299999999999998</v>
      </c>
      <c r="D100" s="86">
        <v>4.41</v>
      </c>
      <c r="E100" s="87">
        <v>9.58</v>
      </c>
    </row>
    <row r="101" spans="1:5">
      <c r="A101" s="85">
        <v>37408</v>
      </c>
      <c r="B101" s="94">
        <v>224.054</v>
      </c>
      <c r="C101" s="86">
        <v>0.56999999999999995</v>
      </c>
      <c r="D101" s="86">
        <v>5</v>
      </c>
      <c r="E101" s="87">
        <v>8.93</v>
      </c>
    </row>
    <row r="102" spans="1:5">
      <c r="A102" s="85">
        <v>37438</v>
      </c>
      <c r="B102" s="94">
        <v>224.71199999999999</v>
      </c>
      <c r="C102" s="86">
        <v>0.28999999999999998</v>
      </c>
      <c r="D102" s="86">
        <v>5.3</v>
      </c>
      <c r="E102" s="87">
        <v>8.69</v>
      </c>
    </row>
    <row r="103" spans="1:5">
      <c r="A103" s="85">
        <v>37469</v>
      </c>
      <c r="B103" s="94">
        <v>226.96799999999999</v>
      </c>
      <c r="C103" s="86">
        <v>1</v>
      </c>
      <c r="D103" s="86">
        <v>6.36</v>
      </c>
      <c r="E103" s="87">
        <v>9.11</v>
      </c>
    </row>
    <row r="104" spans="1:5">
      <c r="A104" s="85">
        <v>37500</v>
      </c>
      <c r="B104" s="94">
        <v>228.57599999999999</v>
      </c>
      <c r="C104" s="86">
        <v>0.71</v>
      </c>
      <c r="D104" s="86">
        <v>7.12</v>
      </c>
      <c r="E104" s="87">
        <v>9.2799999999999994</v>
      </c>
    </row>
    <row r="105" spans="1:5">
      <c r="A105" s="85">
        <v>37530</v>
      </c>
      <c r="B105" s="94">
        <v>231.167</v>
      </c>
      <c r="C105" s="86">
        <v>1.1299999999999999</v>
      </c>
      <c r="D105" s="86">
        <v>8.33</v>
      </c>
      <c r="E105" s="87">
        <v>9.49</v>
      </c>
    </row>
    <row r="106" spans="1:5">
      <c r="A106" s="85">
        <v>37561</v>
      </c>
      <c r="B106" s="94">
        <v>236.83</v>
      </c>
      <c r="C106" s="86">
        <v>2.4500000000000002</v>
      </c>
      <c r="D106" s="86">
        <v>10.98</v>
      </c>
      <c r="E106" s="87">
        <v>11.36</v>
      </c>
    </row>
    <row r="107" spans="1:5" ht="15" thickBot="1">
      <c r="A107" s="88">
        <v>37591</v>
      </c>
      <c r="B107" s="95">
        <v>240.86099999999999</v>
      </c>
      <c r="C107" s="89">
        <v>1.7</v>
      </c>
      <c r="D107" s="89">
        <v>12.87</v>
      </c>
      <c r="E107" s="90">
        <v>12.87</v>
      </c>
    </row>
    <row r="108" spans="1:5">
      <c r="A108" s="91">
        <v>37622</v>
      </c>
      <c r="B108" s="96">
        <v>244.489</v>
      </c>
      <c r="C108" s="92">
        <v>1.51</v>
      </c>
      <c r="D108" s="92">
        <v>1.51</v>
      </c>
      <c r="E108" s="93">
        <v>14.16</v>
      </c>
    </row>
    <row r="109" spans="1:5">
      <c r="A109" s="85">
        <v>37653</v>
      </c>
      <c r="B109" s="94">
        <v>247.898</v>
      </c>
      <c r="C109" s="86">
        <v>1.39</v>
      </c>
      <c r="D109" s="86">
        <v>2.92</v>
      </c>
      <c r="E109" s="87">
        <v>15.09</v>
      </c>
    </row>
    <row r="110" spans="1:5">
      <c r="A110" s="85">
        <v>37681</v>
      </c>
      <c r="B110" s="94">
        <v>251.31800000000001</v>
      </c>
      <c r="C110" s="86">
        <v>1.38</v>
      </c>
      <c r="D110" s="86">
        <v>4.34</v>
      </c>
      <c r="E110" s="87">
        <v>16.04</v>
      </c>
    </row>
    <row r="111" spans="1:5">
      <c r="A111" s="85">
        <v>37712</v>
      </c>
      <c r="B111" s="94">
        <v>253.58500000000001</v>
      </c>
      <c r="C111" s="86">
        <v>0.9</v>
      </c>
      <c r="D111" s="86">
        <v>5.28</v>
      </c>
      <c r="E111" s="87">
        <v>16.7</v>
      </c>
    </row>
    <row r="112" spans="1:5">
      <c r="A112" s="85">
        <v>37742</v>
      </c>
      <c r="B112" s="94">
        <v>260.77800000000002</v>
      </c>
      <c r="C112" s="86">
        <v>2.84</v>
      </c>
      <c r="D112" s="86">
        <v>8.27</v>
      </c>
      <c r="E112" s="87">
        <v>17.05</v>
      </c>
    </row>
    <row r="113" spans="1:5">
      <c r="A113" s="85">
        <v>37773</v>
      </c>
      <c r="B113" s="94">
        <v>263.51600000000002</v>
      </c>
      <c r="C113" s="86">
        <v>1.05</v>
      </c>
      <c r="D113" s="86">
        <v>9.41</v>
      </c>
      <c r="E113" s="87">
        <v>17.61</v>
      </c>
    </row>
    <row r="114" spans="1:5">
      <c r="A114" s="85">
        <v>37803</v>
      </c>
      <c r="B114" s="94">
        <v>266.13200000000001</v>
      </c>
      <c r="C114" s="86">
        <v>0.99</v>
      </c>
      <c r="D114" s="86">
        <v>10.49</v>
      </c>
      <c r="E114" s="87">
        <v>18.43</v>
      </c>
    </row>
    <row r="115" spans="1:5">
      <c r="A115" s="85">
        <v>37834</v>
      </c>
      <c r="B115" s="94">
        <v>269.96699999999998</v>
      </c>
      <c r="C115" s="86">
        <v>1.44</v>
      </c>
      <c r="D115" s="86">
        <v>12.08</v>
      </c>
      <c r="E115" s="87">
        <v>18.940000000000001</v>
      </c>
    </row>
    <row r="116" spans="1:5">
      <c r="A116" s="85">
        <v>37865</v>
      </c>
      <c r="B116" s="94">
        <v>270.55500000000001</v>
      </c>
      <c r="C116" s="86">
        <v>0.22</v>
      </c>
      <c r="D116" s="86">
        <v>12.33</v>
      </c>
      <c r="E116" s="87">
        <v>18.37</v>
      </c>
    </row>
    <row r="117" spans="1:5">
      <c r="A117" s="85">
        <v>37895</v>
      </c>
      <c r="B117" s="94">
        <v>272.32499999999999</v>
      </c>
      <c r="C117" s="86">
        <v>0.65</v>
      </c>
      <c r="D117" s="86">
        <v>13.06</v>
      </c>
      <c r="E117" s="87">
        <v>17.8</v>
      </c>
    </row>
    <row r="118" spans="1:5">
      <c r="A118" s="85">
        <v>37926</v>
      </c>
      <c r="B118" s="94">
        <v>275.15199999999999</v>
      </c>
      <c r="C118" s="86">
        <v>1.04</v>
      </c>
      <c r="D118" s="86">
        <v>14.24</v>
      </c>
      <c r="E118" s="87">
        <v>16.18</v>
      </c>
    </row>
    <row r="119" spans="1:5" ht="15" thickBot="1">
      <c r="A119" s="88">
        <v>37956</v>
      </c>
      <c r="B119" s="95">
        <v>275.59399999999999</v>
      </c>
      <c r="C119" s="89">
        <v>0.16</v>
      </c>
      <c r="D119" s="89">
        <v>14.42</v>
      </c>
      <c r="E119" s="90">
        <v>14.42</v>
      </c>
    </row>
    <row r="120" spans="1:5">
      <c r="A120" s="91">
        <v>37987</v>
      </c>
      <c r="B120" s="96">
        <v>276.49</v>
      </c>
      <c r="C120" s="92">
        <v>0.33</v>
      </c>
      <c r="D120" s="92">
        <v>0.33</v>
      </c>
      <c r="E120" s="93">
        <v>13.09</v>
      </c>
    </row>
    <row r="121" spans="1:5">
      <c r="A121" s="85">
        <v>38018</v>
      </c>
      <c r="B121" s="94">
        <v>279.24299999999999</v>
      </c>
      <c r="C121" s="86">
        <v>1</v>
      </c>
      <c r="D121" s="86">
        <v>1.32</v>
      </c>
      <c r="E121" s="87">
        <v>12.64</v>
      </c>
    </row>
    <row r="122" spans="1:5">
      <c r="A122" s="85">
        <v>38047</v>
      </c>
      <c r="B122" s="94">
        <v>282.47000000000003</v>
      </c>
      <c r="C122" s="86">
        <v>1.1599999999999999</v>
      </c>
      <c r="D122" s="86">
        <v>2.4900000000000002</v>
      </c>
      <c r="E122" s="87">
        <v>12.4</v>
      </c>
    </row>
    <row r="123" spans="1:5">
      <c r="A123" s="85">
        <v>38078</v>
      </c>
      <c r="B123" s="94">
        <v>284.12799999999999</v>
      </c>
      <c r="C123" s="86">
        <v>0.59</v>
      </c>
      <c r="D123" s="86">
        <v>3.1</v>
      </c>
      <c r="E123" s="87">
        <v>12.04</v>
      </c>
    </row>
    <row r="124" spans="1:5">
      <c r="A124" s="85">
        <v>38108</v>
      </c>
      <c r="B124" s="94">
        <v>289.31700000000001</v>
      </c>
      <c r="C124" s="86">
        <v>1.83</v>
      </c>
      <c r="D124" s="86">
        <v>4.9800000000000004</v>
      </c>
      <c r="E124" s="87">
        <v>10.94</v>
      </c>
    </row>
    <row r="125" spans="1:5">
      <c r="A125" s="85">
        <v>38139</v>
      </c>
      <c r="B125" s="94">
        <v>291.34800000000001</v>
      </c>
      <c r="C125" s="86">
        <v>0.7</v>
      </c>
      <c r="D125" s="86">
        <v>5.72</v>
      </c>
      <c r="E125" s="87">
        <v>10.56</v>
      </c>
    </row>
    <row r="126" spans="1:5">
      <c r="A126" s="85">
        <v>38169</v>
      </c>
      <c r="B126" s="94">
        <v>294.625</v>
      </c>
      <c r="C126" s="86">
        <v>1.1200000000000001</v>
      </c>
      <c r="D126" s="86">
        <v>6.91</v>
      </c>
      <c r="E126" s="87">
        <v>10.71</v>
      </c>
    </row>
    <row r="127" spans="1:5">
      <c r="A127" s="85">
        <v>38200</v>
      </c>
      <c r="B127" s="94">
        <v>297.00299999999999</v>
      </c>
      <c r="C127" s="86">
        <v>0.81</v>
      </c>
      <c r="D127" s="86">
        <v>7.77</v>
      </c>
      <c r="E127" s="87">
        <v>10.01</v>
      </c>
    </row>
    <row r="128" spans="1:5">
      <c r="A128" s="85">
        <v>38231</v>
      </c>
      <c r="B128" s="94">
        <v>298.72199999999998</v>
      </c>
      <c r="C128" s="86">
        <v>0.57999999999999996</v>
      </c>
      <c r="D128" s="86">
        <v>8.39</v>
      </c>
      <c r="E128" s="87">
        <v>10.41</v>
      </c>
    </row>
    <row r="129" spans="1:5">
      <c r="A129" s="85">
        <v>38261</v>
      </c>
      <c r="B129" s="94">
        <v>302.27499999999998</v>
      </c>
      <c r="C129" s="86">
        <v>1.19</v>
      </c>
      <c r="D129" s="86">
        <v>9.68</v>
      </c>
      <c r="E129" s="87">
        <v>11</v>
      </c>
    </row>
    <row r="130" spans="1:5">
      <c r="A130" s="85">
        <v>38292</v>
      </c>
      <c r="B130" s="94">
        <v>304.42899999999997</v>
      </c>
      <c r="C130" s="86">
        <v>0.71</v>
      </c>
      <c r="D130" s="86">
        <v>10.46</v>
      </c>
      <c r="E130" s="87">
        <v>10.64</v>
      </c>
    </row>
    <row r="131" spans="1:5" ht="15" thickBot="1">
      <c r="A131" s="88">
        <v>38322</v>
      </c>
      <c r="B131" s="95">
        <v>305.97399999999999</v>
      </c>
      <c r="C131" s="89">
        <v>0.51</v>
      </c>
      <c r="D131" s="89">
        <v>11.02</v>
      </c>
      <c r="E131" s="90">
        <v>11.02</v>
      </c>
    </row>
    <row r="132" spans="1:5">
      <c r="A132" s="91">
        <v>38353</v>
      </c>
      <c r="B132" s="96">
        <v>308.28399999999999</v>
      </c>
      <c r="C132" s="92">
        <v>0.75</v>
      </c>
      <c r="D132" s="92">
        <v>0.75</v>
      </c>
      <c r="E132" s="93">
        <v>11.5</v>
      </c>
    </row>
    <row r="133" spans="1:5">
      <c r="A133" s="85">
        <v>38384</v>
      </c>
      <c r="B133" s="94">
        <v>309.64600000000002</v>
      </c>
      <c r="C133" s="86">
        <v>0.44</v>
      </c>
      <c r="D133" s="86">
        <v>1.2</v>
      </c>
      <c r="E133" s="87">
        <v>10.89</v>
      </c>
    </row>
    <row r="134" spans="1:5">
      <c r="A134" s="85">
        <v>38412</v>
      </c>
      <c r="B134" s="94">
        <v>311.733</v>
      </c>
      <c r="C134" s="86">
        <v>0.67</v>
      </c>
      <c r="D134" s="86">
        <v>1.88</v>
      </c>
      <c r="E134" s="87">
        <v>10.36</v>
      </c>
    </row>
    <row r="135" spans="1:5">
      <c r="A135" s="85">
        <v>38443</v>
      </c>
      <c r="B135" s="94">
        <v>313.97699999999998</v>
      </c>
      <c r="C135" s="86">
        <v>0.72</v>
      </c>
      <c r="D135" s="86">
        <v>2.62</v>
      </c>
      <c r="E135" s="87">
        <v>10.51</v>
      </c>
    </row>
    <row r="136" spans="1:5">
      <c r="A136" s="85">
        <v>38473</v>
      </c>
      <c r="B136" s="94">
        <v>320.524</v>
      </c>
      <c r="C136" s="86">
        <v>2.09</v>
      </c>
      <c r="D136" s="86">
        <v>4.76</v>
      </c>
      <c r="E136" s="87">
        <v>10.79</v>
      </c>
    </row>
    <row r="137" spans="1:5">
      <c r="A137" s="85">
        <v>38504</v>
      </c>
      <c r="B137" s="94">
        <v>322.97399999999999</v>
      </c>
      <c r="C137" s="86">
        <v>0.76</v>
      </c>
      <c r="D137" s="86">
        <v>5.56</v>
      </c>
      <c r="E137" s="87">
        <v>10.86</v>
      </c>
    </row>
    <row r="138" spans="1:5">
      <c r="A138" s="85">
        <v>38534</v>
      </c>
      <c r="B138" s="94">
        <v>323.33199999999999</v>
      </c>
      <c r="C138" s="86">
        <v>0.11</v>
      </c>
      <c r="D138" s="86">
        <v>5.67</v>
      </c>
      <c r="E138" s="87">
        <v>9.74</v>
      </c>
    </row>
    <row r="139" spans="1:5">
      <c r="A139" s="85">
        <v>38565</v>
      </c>
      <c r="B139" s="94">
        <v>323.38200000000001</v>
      </c>
      <c r="C139" s="86">
        <v>0.02</v>
      </c>
      <c r="D139" s="86">
        <v>5.69</v>
      </c>
      <c r="E139" s="87">
        <v>8.8800000000000008</v>
      </c>
    </row>
    <row r="140" spans="1:5">
      <c r="A140" s="85">
        <v>38596</v>
      </c>
      <c r="B140" s="94">
        <v>324.16399999999999</v>
      </c>
      <c r="C140" s="86">
        <v>0.24</v>
      </c>
      <c r="D140" s="86">
        <v>5.94</v>
      </c>
      <c r="E140" s="87">
        <v>8.52</v>
      </c>
    </row>
    <row r="141" spans="1:5">
      <c r="A141" s="85">
        <v>38626</v>
      </c>
      <c r="B141" s="94">
        <v>324.78199999999998</v>
      </c>
      <c r="C141" s="86">
        <v>0.19</v>
      </c>
      <c r="D141" s="86">
        <v>6.15</v>
      </c>
      <c r="E141" s="87">
        <v>7.45</v>
      </c>
    </row>
    <row r="142" spans="1:5">
      <c r="A142" s="85">
        <v>38657</v>
      </c>
      <c r="B142" s="94">
        <v>325.70299999999997</v>
      </c>
      <c r="C142" s="86">
        <v>0.28000000000000003</v>
      </c>
      <c r="D142" s="86">
        <v>6.45</v>
      </c>
      <c r="E142" s="87">
        <v>6.99</v>
      </c>
    </row>
    <row r="143" spans="1:5" ht="15" thickBot="1">
      <c r="A143" s="88">
        <v>38687</v>
      </c>
      <c r="B143" s="95">
        <v>326.91500000000002</v>
      </c>
      <c r="C143" s="89">
        <v>0.37</v>
      </c>
      <c r="D143" s="89">
        <v>6.84</v>
      </c>
      <c r="E143" s="90">
        <v>6.84</v>
      </c>
    </row>
    <row r="144" spans="1:5">
      <c r="A144" s="91">
        <v>38718</v>
      </c>
      <c r="B144" s="96">
        <v>328.04199999999997</v>
      </c>
      <c r="C144" s="92">
        <v>0.34</v>
      </c>
      <c r="D144" s="92">
        <v>0.34</v>
      </c>
      <c r="E144" s="93">
        <v>6.41</v>
      </c>
    </row>
    <row r="145" spans="1:5">
      <c r="A145" s="85">
        <v>38749</v>
      </c>
      <c r="B145" s="94">
        <v>328.65100000000001</v>
      </c>
      <c r="C145" s="86">
        <v>0.19</v>
      </c>
      <c r="D145" s="86">
        <v>0.53</v>
      </c>
      <c r="E145" s="87">
        <v>6.14</v>
      </c>
    </row>
    <row r="146" spans="1:5">
      <c r="A146" s="85">
        <v>38777</v>
      </c>
      <c r="B146" s="94">
        <v>329.32</v>
      </c>
      <c r="C146" s="86">
        <v>0.2</v>
      </c>
      <c r="D146" s="86">
        <v>0.74</v>
      </c>
      <c r="E146" s="87">
        <v>5.64</v>
      </c>
    </row>
    <row r="147" spans="1:5">
      <c r="A147" s="85">
        <v>38808</v>
      </c>
      <c r="B147" s="94">
        <v>330.50099999999998</v>
      </c>
      <c r="C147" s="86">
        <v>0.36</v>
      </c>
      <c r="D147" s="86">
        <v>1.1000000000000001</v>
      </c>
      <c r="E147" s="87">
        <v>5.26</v>
      </c>
    </row>
    <row r="148" spans="1:5">
      <c r="A148" s="85">
        <v>38838</v>
      </c>
      <c r="B148" s="94">
        <v>334.86700000000002</v>
      </c>
      <c r="C148" s="86">
        <v>1.32</v>
      </c>
      <c r="D148" s="86">
        <v>2.4300000000000002</v>
      </c>
      <c r="E148" s="87">
        <v>4.47</v>
      </c>
    </row>
    <row r="149" spans="1:5">
      <c r="A149" s="85">
        <v>38869</v>
      </c>
      <c r="B149" s="94">
        <v>337.892</v>
      </c>
      <c r="C149" s="86">
        <v>0.9</v>
      </c>
      <c r="D149" s="86">
        <v>3.36</v>
      </c>
      <c r="E149" s="87">
        <v>4.62</v>
      </c>
    </row>
    <row r="150" spans="1:5">
      <c r="A150" s="85">
        <v>38899</v>
      </c>
      <c r="B150" s="94">
        <v>339.48399999999998</v>
      </c>
      <c r="C150" s="86">
        <v>0.47</v>
      </c>
      <c r="D150" s="86">
        <v>3.84</v>
      </c>
      <c r="E150" s="87">
        <v>5</v>
      </c>
    </row>
    <row r="151" spans="1:5">
      <c r="A151" s="85">
        <v>38930</v>
      </c>
      <c r="B151" s="94">
        <v>340.28300000000002</v>
      </c>
      <c r="C151" s="86">
        <v>0.24</v>
      </c>
      <c r="D151" s="86">
        <v>4.09</v>
      </c>
      <c r="E151" s="87">
        <v>5.23</v>
      </c>
    </row>
    <row r="152" spans="1:5">
      <c r="A152" s="85">
        <v>38961</v>
      </c>
      <c r="B152" s="94">
        <v>340.67</v>
      </c>
      <c r="C152" s="86">
        <v>0.11</v>
      </c>
      <c r="D152" s="86">
        <v>4.21</v>
      </c>
      <c r="E152" s="87">
        <v>5.09</v>
      </c>
    </row>
    <row r="153" spans="1:5">
      <c r="A153" s="85">
        <v>38991</v>
      </c>
      <c r="B153" s="94">
        <v>341.36900000000003</v>
      </c>
      <c r="C153" s="86">
        <v>0.21</v>
      </c>
      <c r="D153" s="86">
        <v>4.42</v>
      </c>
      <c r="E153" s="87">
        <v>5.1100000000000003</v>
      </c>
    </row>
    <row r="154" spans="1:5">
      <c r="A154" s="85">
        <v>39022</v>
      </c>
      <c r="B154" s="94">
        <v>342.15899999999999</v>
      </c>
      <c r="C154" s="86">
        <v>0.23</v>
      </c>
      <c r="D154" s="86">
        <v>4.66</v>
      </c>
      <c r="E154" s="87">
        <v>5.05</v>
      </c>
    </row>
    <row r="155" spans="1:5" ht="15" thickBot="1">
      <c r="A155" s="88">
        <v>39052</v>
      </c>
      <c r="B155" s="95">
        <v>343.40100000000001</v>
      </c>
      <c r="C155" s="89">
        <v>0.36</v>
      </c>
      <c r="D155" s="89">
        <v>5.04</v>
      </c>
      <c r="E155" s="90">
        <v>5.04</v>
      </c>
    </row>
    <row r="156" spans="1:5">
      <c r="A156" s="91">
        <v>39083</v>
      </c>
      <c r="B156" s="96">
        <v>344.94299999999998</v>
      </c>
      <c r="C156" s="92">
        <v>0.45</v>
      </c>
      <c r="D156" s="92">
        <v>0.45</v>
      </c>
      <c r="E156" s="93">
        <v>5.15</v>
      </c>
    </row>
    <row r="157" spans="1:5">
      <c r="A157" s="85">
        <v>39114</v>
      </c>
      <c r="B157" s="94">
        <v>345.68200000000002</v>
      </c>
      <c r="C157" s="86">
        <v>0.21</v>
      </c>
      <c r="D157" s="86">
        <v>0.66</v>
      </c>
      <c r="E157" s="87">
        <v>5.18</v>
      </c>
    </row>
    <row r="158" spans="1:5">
      <c r="A158" s="85">
        <v>39142</v>
      </c>
      <c r="B158" s="94">
        <v>346.61700000000002</v>
      </c>
      <c r="C158" s="86">
        <v>0.27</v>
      </c>
      <c r="D158" s="86">
        <v>0.94</v>
      </c>
      <c r="E158" s="87">
        <v>5.25</v>
      </c>
    </row>
    <row r="159" spans="1:5" ht="15" thickBot="1">
      <c r="A159" s="97">
        <v>39173</v>
      </c>
      <c r="B159" s="98">
        <v>348.19400000000002</v>
      </c>
      <c r="C159" s="99">
        <v>0.45</v>
      </c>
      <c r="D159" s="99">
        <v>1.4</v>
      </c>
      <c r="E159" s="100">
        <v>5.35</v>
      </c>
    </row>
    <row r="160" spans="1:5" ht="15" thickBot="1">
      <c r="A160" s="129">
        <v>39203</v>
      </c>
      <c r="B160" s="130">
        <v>352.20400000000001</v>
      </c>
      <c r="C160" s="131">
        <v>1.1499999999999999</v>
      </c>
      <c r="D160" s="131">
        <v>2.56</v>
      </c>
      <c r="E160" s="132">
        <v>5.18</v>
      </c>
    </row>
    <row r="161" spans="1:5">
      <c r="A161" s="125">
        <v>39234</v>
      </c>
      <c r="B161" s="126">
        <v>355.45600000000002</v>
      </c>
      <c r="C161" s="127">
        <v>0.92</v>
      </c>
      <c r="D161" s="127">
        <v>3.51</v>
      </c>
      <c r="E161" s="128">
        <v>5.2</v>
      </c>
    </row>
    <row r="162" spans="1:5">
      <c r="A162" s="85">
        <v>39264</v>
      </c>
      <c r="B162" s="94">
        <v>356.54500000000002</v>
      </c>
      <c r="C162" s="86">
        <v>0.31</v>
      </c>
      <c r="D162" s="86">
        <v>3.83</v>
      </c>
      <c r="E162" s="87">
        <v>5.03</v>
      </c>
    </row>
    <row r="163" spans="1:5">
      <c r="A163" s="85">
        <v>39295</v>
      </c>
      <c r="B163" s="94">
        <v>357.46699999999998</v>
      </c>
      <c r="C163" s="86">
        <v>0.26</v>
      </c>
      <c r="D163" s="86">
        <v>4.0999999999999996</v>
      </c>
      <c r="E163" s="87">
        <v>5.05</v>
      </c>
    </row>
    <row r="164" spans="1:5">
      <c r="A164" s="85">
        <v>39326</v>
      </c>
      <c r="B164" s="94">
        <v>359.27600000000001</v>
      </c>
      <c r="C164" s="86">
        <v>0.51</v>
      </c>
      <c r="D164" s="86">
        <v>4.62</v>
      </c>
      <c r="E164" s="87">
        <v>5.46</v>
      </c>
    </row>
    <row r="165" spans="1:5">
      <c r="A165" s="85">
        <v>39356</v>
      </c>
      <c r="B165" s="94">
        <v>361.10199999999998</v>
      </c>
      <c r="C165" s="86">
        <v>0.51</v>
      </c>
      <c r="D165" s="86">
        <v>5.15</v>
      </c>
      <c r="E165" s="87">
        <v>5.78</v>
      </c>
    </row>
    <row r="166" spans="1:5">
      <c r="A166" s="85">
        <v>39387</v>
      </c>
      <c r="B166" s="94">
        <v>362.40300000000002</v>
      </c>
      <c r="C166" s="86">
        <v>0.36</v>
      </c>
      <c r="D166" s="86">
        <v>5.53</v>
      </c>
      <c r="E166" s="87">
        <v>5.92</v>
      </c>
    </row>
    <row r="167" spans="1:5" ht="15" thickBot="1">
      <c r="A167" s="88">
        <v>39417</v>
      </c>
      <c r="B167" s="95">
        <v>364.52499999999998</v>
      </c>
      <c r="C167" s="89">
        <v>0.59</v>
      </c>
      <c r="D167" s="89">
        <v>6.15</v>
      </c>
      <c r="E167" s="90">
        <v>6.15</v>
      </c>
    </row>
    <row r="168" spans="1:5">
      <c r="A168" s="91">
        <v>39448</v>
      </c>
      <c r="B168" s="96">
        <v>365.90600000000001</v>
      </c>
      <c r="C168" s="92">
        <v>0.38</v>
      </c>
      <c r="D168" s="92">
        <v>0.38</v>
      </c>
      <c r="E168" s="93">
        <v>6.08</v>
      </c>
    </row>
    <row r="169" spans="1:5">
      <c r="A169" s="85">
        <v>39479</v>
      </c>
      <c r="B169" s="94">
        <v>367.38200000000001</v>
      </c>
      <c r="C169" s="86">
        <v>0.4</v>
      </c>
      <c r="D169" s="86">
        <v>0.78</v>
      </c>
      <c r="E169" s="87">
        <v>6.28</v>
      </c>
    </row>
    <row r="170" spans="1:5">
      <c r="A170" s="85">
        <v>39508</v>
      </c>
      <c r="B170" s="94">
        <v>369.81200000000001</v>
      </c>
      <c r="C170" s="86">
        <v>0.66</v>
      </c>
      <c r="D170" s="86">
        <v>1.45</v>
      </c>
      <c r="E170" s="87">
        <v>6.69</v>
      </c>
    </row>
    <row r="171" spans="1:5">
      <c r="A171" s="85">
        <v>39539</v>
      </c>
      <c r="B171" s="94">
        <v>373.03100000000001</v>
      </c>
      <c r="C171" s="86">
        <v>0.87</v>
      </c>
      <c r="D171" s="86">
        <v>2.33</v>
      </c>
      <c r="E171" s="87">
        <v>7.13</v>
      </c>
    </row>
    <row r="172" spans="1:5">
      <c r="A172" s="85">
        <v>39569</v>
      </c>
      <c r="B172" s="94">
        <v>380.58199999999999</v>
      </c>
      <c r="C172" s="86">
        <v>2.02</v>
      </c>
      <c r="D172" s="86">
        <v>4.4000000000000004</v>
      </c>
      <c r="E172" s="87">
        <v>8.06</v>
      </c>
    </row>
    <row r="173" spans="1:5">
      <c r="A173" s="85">
        <v>39600</v>
      </c>
      <c r="B173" s="94">
        <v>387.90600000000001</v>
      </c>
      <c r="C173" s="86">
        <v>1.92</v>
      </c>
      <c r="D173" s="86">
        <v>6.41</v>
      </c>
      <c r="E173" s="87">
        <v>9.1300000000000008</v>
      </c>
    </row>
    <row r="174" spans="1:5">
      <c r="A174" s="85">
        <v>39630</v>
      </c>
      <c r="B174" s="94">
        <v>393.55599999999998</v>
      </c>
      <c r="C174" s="86">
        <v>1.46</v>
      </c>
      <c r="D174" s="86">
        <v>7.96</v>
      </c>
      <c r="E174" s="87">
        <v>10.38</v>
      </c>
    </row>
    <row r="175" spans="1:5">
      <c r="A175" s="85">
        <v>39661</v>
      </c>
      <c r="B175" s="94">
        <v>398.202</v>
      </c>
      <c r="C175" s="86">
        <v>1.18</v>
      </c>
      <c r="D175" s="86">
        <v>9.24</v>
      </c>
      <c r="E175" s="87">
        <v>11.4</v>
      </c>
    </row>
    <row r="176" spans="1:5">
      <c r="A176" s="85">
        <v>39692</v>
      </c>
      <c r="B176" s="94">
        <v>401.97500000000002</v>
      </c>
      <c r="C176" s="86">
        <v>0.95</v>
      </c>
      <c r="D176" s="86">
        <v>10.27</v>
      </c>
      <c r="E176" s="87">
        <v>11.88</v>
      </c>
    </row>
    <row r="177" spans="1:5">
      <c r="A177" s="85">
        <v>39722</v>
      </c>
      <c r="B177" s="94">
        <v>405.09</v>
      </c>
      <c r="C177" s="86">
        <v>0.77</v>
      </c>
      <c r="D177" s="86">
        <v>11.13</v>
      </c>
      <c r="E177" s="87">
        <v>12.18</v>
      </c>
    </row>
    <row r="178" spans="1:5">
      <c r="A178" s="85">
        <v>39753</v>
      </c>
      <c r="B178" s="94">
        <v>407.10899999999998</v>
      </c>
      <c r="C178" s="86">
        <v>0.5</v>
      </c>
      <c r="D178" s="86">
        <v>11.68</v>
      </c>
      <c r="E178" s="87">
        <v>12.34</v>
      </c>
    </row>
    <row r="179" spans="1:5" ht="15" thickBot="1">
      <c r="A179" s="88">
        <v>39783</v>
      </c>
      <c r="B179" s="95">
        <v>407.80700000000002</v>
      </c>
      <c r="C179" s="89">
        <v>0.17</v>
      </c>
      <c r="D179" s="89">
        <v>11.87</v>
      </c>
      <c r="E179" s="90">
        <v>11.87</v>
      </c>
    </row>
    <row r="180" spans="1:5">
      <c r="A180" s="91">
        <v>39814</v>
      </c>
      <c r="B180" s="96">
        <v>409.166</v>
      </c>
      <c r="C180" s="92">
        <v>0.33</v>
      </c>
      <c r="D180" s="92">
        <v>0.33</v>
      </c>
      <c r="E180" s="93">
        <v>11.82</v>
      </c>
    </row>
    <row r="181" spans="1:5">
      <c r="A181" s="85">
        <v>39845</v>
      </c>
      <c r="B181" s="94">
        <v>410.262</v>
      </c>
      <c r="C181" s="86">
        <v>0.27</v>
      </c>
      <c r="D181" s="86">
        <v>0.6</v>
      </c>
      <c r="E181" s="87">
        <v>11.67</v>
      </c>
    </row>
    <row r="182" spans="1:5">
      <c r="A182" s="85">
        <v>39873</v>
      </c>
      <c r="B182" s="94">
        <v>409.21600000000001</v>
      </c>
      <c r="C182" s="86">
        <v>-0.25</v>
      </c>
      <c r="D182" s="86">
        <v>0.35</v>
      </c>
      <c r="E182" s="87">
        <v>10.66</v>
      </c>
    </row>
    <row r="183" spans="1:5">
      <c r="A183" s="85">
        <v>39904</v>
      </c>
      <c r="B183" s="94">
        <v>409.04199999999997</v>
      </c>
      <c r="C183" s="86">
        <v>-0.04</v>
      </c>
      <c r="D183" s="86">
        <v>0.3</v>
      </c>
      <c r="E183" s="87">
        <v>9.65</v>
      </c>
    </row>
    <row r="184" spans="1:5">
      <c r="A184" s="85">
        <v>39934</v>
      </c>
      <c r="B184" s="94">
        <v>414.74200000000002</v>
      </c>
      <c r="C184" s="86">
        <v>1.39</v>
      </c>
      <c r="D184" s="86">
        <v>1.7</v>
      </c>
      <c r="E184" s="87">
        <v>8.98</v>
      </c>
    </row>
    <row r="185" spans="1:5">
      <c r="A185" s="85">
        <v>39965</v>
      </c>
      <c r="B185" s="94">
        <v>417.65699999999998</v>
      </c>
      <c r="C185" s="86">
        <v>0.7</v>
      </c>
      <c r="D185" s="86">
        <v>2.42</v>
      </c>
      <c r="E185" s="87">
        <v>7.67</v>
      </c>
    </row>
    <row r="186" spans="1:5">
      <c r="A186" s="85">
        <v>39995</v>
      </c>
      <c r="B186" s="94">
        <v>418.75700000000001</v>
      </c>
      <c r="C186" s="86">
        <v>0.26</v>
      </c>
      <c r="D186" s="86">
        <v>2.69</v>
      </c>
      <c r="E186" s="87">
        <v>6.4</v>
      </c>
    </row>
    <row r="187" spans="1:5">
      <c r="A187" s="85">
        <v>40026</v>
      </c>
      <c r="B187" s="94">
        <v>418.52800000000002</v>
      </c>
      <c r="C187" s="86">
        <v>-0.05</v>
      </c>
      <c r="D187" s="86">
        <v>2.63</v>
      </c>
      <c r="E187" s="87">
        <v>5.0999999999999996</v>
      </c>
    </row>
    <row r="188" spans="1:5">
      <c r="A188" s="85">
        <v>40057</v>
      </c>
      <c r="B188" s="94">
        <v>419.14699999999999</v>
      </c>
      <c r="C188" s="86">
        <v>0.15</v>
      </c>
      <c r="D188" s="86">
        <v>2.78</v>
      </c>
      <c r="E188" s="87">
        <v>4.2699999999999996</v>
      </c>
    </row>
    <row r="189" spans="1:5">
      <c r="A189" s="85">
        <v>40087</v>
      </c>
      <c r="B189" s="94">
        <v>419.40499999999997</v>
      </c>
      <c r="C189" s="86">
        <v>0.06</v>
      </c>
      <c r="D189" s="86">
        <v>2.84</v>
      </c>
      <c r="E189" s="87">
        <v>3.53</v>
      </c>
    </row>
    <row r="190" spans="1:5">
      <c r="A190" s="85">
        <v>40118</v>
      </c>
      <c r="B190" s="94">
        <v>420.63499999999999</v>
      </c>
      <c r="C190" s="86">
        <v>0.28999999999999998</v>
      </c>
      <c r="D190" s="86">
        <v>3.15</v>
      </c>
      <c r="E190" s="87">
        <v>3.32</v>
      </c>
    </row>
    <row r="191" spans="1:5" ht="15" thickBot="1">
      <c r="A191" s="88">
        <v>40148</v>
      </c>
      <c r="B191" s="95">
        <v>421.05099999999999</v>
      </c>
      <c r="C191" s="89">
        <v>0.1</v>
      </c>
      <c r="D191" s="89">
        <v>3.25</v>
      </c>
      <c r="E191" s="90">
        <v>3.25</v>
      </c>
    </row>
    <row r="192" spans="1:5">
      <c r="A192" s="91">
        <v>40179</v>
      </c>
      <c r="B192" s="96">
        <v>423.74</v>
      </c>
      <c r="C192" s="92">
        <v>0.64</v>
      </c>
      <c r="D192" s="92">
        <v>0.64</v>
      </c>
      <c r="E192" s="93">
        <v>3.56</v>
      </c>
    </row>
    <row r="193" spans="1:5">
      <c r="A193" s="85">
        <v>40210</v>
      </c>
      <c r="B193" s="94">
        <v>425.26799999999997</v>
      </c>
      <c r="C193" s="86">
        <v>0.36</v>
      </c>
      <c r="D193" s="86">
        <v>1</v>
      </c>
      <c r="E193" s="87">
        <v>3.66</v>
      </c>
    </row>
    <row r="194" spans="1:5">
      <c r="A194" s="85">
        <v>40238</v>
      </c>
      <c r="B194" s="94">
        <v>428.476</v>
      </c>
      <c r="C194" s="86">
        <v>0.75</v>
      </c>
      <c r="D194" s="86">
        <v>1.76</v>
      </c>
      <c r="E194" s="87">
        <v>4.71</v>
      </c>
    </row>
    <row r="195" spans="1:5">
      <c r="A195" s="85">
        <v>40269</v>
      </c>
      <c r="B195" s="94">
        <v>432.07900000000001</v>
      </c>
      <c r="C195" s="86">
        <v>0.84</v>
      </c>
      <c r="D195" s="86">
        <v>2.62</v>
      </c>
      <c r="E195" s="87">
        <v>5.63</v>
      </c>
    </row>
    <row r="196" spans="1:5">
      <c r="A196" s="85">
        <v>40299</v>
      </c>
      <c r="B196" s="94">
        <v>439.91399999999999</v>
      </c>
      <c r="C196" s="86">
        <v>1.81</v>
      </c>
      <c r="D196" s="86">
        <v>4.4800000000000004</v>
      </c>
      <c r="E196" s="87">
        <v>6.07</v>
      </c>
    </row>
    <row r="197" spans="1:5">
      <c r="A197" s="85">
        <v>40330</v>
      </c>
      <c r="B197" s="94">
        <v>444.71800000000002</v>
      </c>
      <c r="C197" s="86">
        <v>1.0900000000000001</v>
      </c>
      <c r="D197" s="86">
        <v>5.62</v>
      </c>
      <c r="E197" s="87">
        <v>6.48</v>
      </c>
    </row>
    <row r="198" spans="1:5">
      <c r="A198" s="85">
        <v>40360</v>
      </c>
      <c r="B198" s="94">
        <v>446.68799999999999</v>
      </c>
      <c r="C198" s="86">
        <v>0.44</v>
      </c>
      <c r="D198" s="86">
        <v>6.09</v>
      </c>
      <c r="E198" s="87">
        <v>6.67</v>
      </c>
    </row>
    <row r="199" spans="1:5">
      <c r="A199" s="85">
        <v>40391</v>
      </c>
      <c r="B199" s="94">
        <v>447.29599999999999</v>
      </c>
      <c r="C199" s="86">
        <v>0.14000000000000001</v>
      </c>
      <c r="D199" s="86">
        <v>6.23</v>
      </c>
      <c r="E199" s="87">
        <v>6.87</v>
      </c>
    </row>
    <row r="200" spans="1:5">
      <c r="A200" s="85">
        <v>40422</v>
      </c>
      <c r="B200" s="94">
        <v>448.22199999999998</v>
      </c>
      <c r="C200" s="86">
        <v>0.21</v>
      </c>
      <c r="D200" s="86">
        <v>6.45</v>
      </c>
      <c r="E200" s="87">
        <v>6.94</v>
      </c>
    </row>
    <row r="201" spans="1:5">
      <c r="A201" s="85">
        <v>40452</v>
      </c>
      <c r="B201" s="94">
        <v>449.10300000000001</v>
      </c>
      <c r="C201" s="86">
        <v>0.2</v>
      </c>
      <c r="D201" s="86">
        <v>6.66</v>
      </c>
      <c r="E201" s="87">
        <v>7.08</v>
      </c>
    </row>
    <row r="202" spans="1:5">
      <c r="A202" s="85">
        <v>40483</v>
      </c>
      <c r="B202" s="94">
        <v>450.76299999999998</v>
      </c>
      <c r="C202" s="86">
        <v>0.37</v>
      </c>
      <c r="D202" s="86">
        <v>7.06</v>
      </c>
      <c r="E202" s="87">
        <v>7.16</v>
      </c>
    </row>
    <row r="203" spans="1:5" ht="15" thickBot="1">
      <c r="A203" s="88">
        <v>40513</v>
      </c>
      <c r="B203" s="95">
        <v>453.76600000000002</v>
      </c>
      <c r="C203" s="89">
        <v>0.67</v>
      </c>
      <c r="D203" s="89">
        <v>7.77</v>
      </c>
      <c r="E203" s="90">
        <v>7.77</v>
      </c>
    </row>
    <row r="204" spans="1:5">
      <c r="A204" s="91">
        <v>40544</v>
      </c>
      <c r="B204" s="96">
        <v>455.61900000000003</v>
      </c>
      <c r="C204" s="92">
        <v>0.41</v>
      </c>
      <c r="D204" s="92">
        <v>0.41</v>
      </c>
      <c r="E204" s="93">
        <v>7.52</v>
      </c>
    </row>
    <row r="205" spans="1:5">
      <c r="A205" s="85">
        <v>40575</v>
      </c>
      <c r="B205" s="94">
        <v>456.91699999999997</v>
      </c>
      <c r="C205" s="86">
        <v>0.28000000000000003</v>
      </c>
      <c r="D205" s="86">
        <v>0.69</v>
      </c>
      <c r="E205" s="87">
        <v>7.44</v>
      </c>
    </row>
    <row r="206" spans="1:5">
      <c r="A206" s="85">
        <v>40603</v>
      </c>
      <c r="B206" s="94">
        <v>458.887</v>
      </c>
      <c r="C206" s="86">
        <v>0.43</v>
      </c>
      <c r="D206" s="86">
        <v>1.1299999999999999</v>
      </c>
      <c r="E206" s="87">
        <v>7.1</v>
      </c>
    </row>
    <row r="207" spans="1:5">
      <c r="A207" s="85">
        <v>40634</v>
      </c>
      <c r="B207" s="94">
        <v>463.76600000000002</v>
      </c>
      <c r="C207" s="86">
        <v>1.06</v>
      </c>
      <c r="D207" s="86">
        <v>2.2000000000000002</v>
      </c>
      <c r="E207" s="87">
        <v>7.33</v>
      </c>
    </row>
    <row r="208" spans="1:5">
      <c r="A208" s="97">
        <v>40664</v>
      </c>
      <c r="B208" s="98">
        <v>477.40499999999997</v>
      </c>
      <c r="C208" s="99">
        <v>2.94</v>
      </c>
      <c r="D208" s="99">
        <v>5.21</v>
      </c>
      <c r="E208" s="100">
        <v>8.52</v>
      </c>
    </row>
    <row r="209" spans="1:6">
      <c r="A209" s="97">
        <v>40695</v>
      </c>
      <c r="B209" s="98">
        <v>479.18299999999999</v>
      </c>
      <c r="C209" s="99">
        <v>0.37</v>
      </c>
      <c r="D209" s="99">
        <v>5.6</v>
      </c>
      <c r="E209" s="100">
        <v>7.75</v>
      </c>
    </row>
    <row r="210" spans="1:6">
      <c r="A210" s="97">
        <v>40726</v>
      </c>
      <c r="B210" s="98">
        <v>481.33</v>
      </c>
      <c r="C210" s="99">
        <v>0.45</v>
      </c>
      <c r="D210" s="99">
        <v>6.07</v>
      </c>
      <c r="E210" s="100">
        <v>7.76</v>
      </c>
      <c r="F210" s="101"/>
    </row>
    <row r="211" spans="1:6">
      <c r="A211" s="97">
        <v>40756</v>
      </c>
      <c r="B211" s="98">
        <v>481.96600000000001</v>
      </c>
      <c r="C211" s="99">
        <v>0.13</v>
      </c>
      <c r="D211" s="99">
        <v>6.21</v>
      </c>
      <c r="E211" s="100">
        <v>7.75</v>
      </c>
      <c r="F211" s="101"/>
    </row>
    <row r="212" spans="1:6">
      <c r="A212" s="97">
        <v>40787</v>
      </c>
      <c r="B212" s="98">
        <v>482.65800000000002</v>
      </c>
      <c r="C212" s="99">
        <v>0.14000000000000001</v>
      </c>
      <c r="D212" s="99">
        <v>6.37</v>
      </c>
      <c r="E212" s="100">
        <v>7.68</v>
      </c>
    </row>
    <row r="213" spans="1:6">
      <c r="A213" s="97">
        <v>40817</v>
      </c>
      <c r="B213" s="103">
        <v>483.75799999999998</v>
      </c>
      <c r="C213" s="103">
        <v>0.23</v>
      </c>
      <c r="D213" s="99">
        <v>6.61</v>
      </c>
      <c r="E213" s="100">
        <v>7.72</v>
      </c>
      <c r="F213" s="101"/>
    </row>
    <row r="214" spans="1:6">
      <c r="A214" s="97">
        <v>40848</v>
      </c>
      <c r="B214" s="103">
        <v>487.221</v>
      </c>
      <c r="C214" s="103">
        <v>0.72</v>
      </c>
      <c r="D214" s="99">
        <v>7.37</v>
      </c>
      <c r="E214" s="100">
        <v>8.09</v>
      </c>
    </row>
    <row r="215" spans="1:6" ht="15" thickBot="1">
      <c r="A215" s="88">
        <v>40878</v>
      </c>
      <c r="B215" s="102">
        <v>487.74900000000002</v>
      </c>
      <c r="C215" s="102">
        <v>0.11</v>
      </c>
      <c r="D215" s="89">
        <v>7.49</v>
      </c>
      <c r="E215" s="90">
        <v>7.49</v>
      </c>
    </row>
    <row r="216" spans="1:6">
      <c r="A216" s="104">
        <v>40909</v>
      </c>
      <c r="B216" s="105">
        <v>492.10599999999999</v>
      </c>
      <c r="C216" s="106">
        <v>0.89</v>
      </c>
      <c r="D216" s="106">
        <v>0.89</v>
      </c>
      <c r="E216" s="107">
        <v>8.01</v>
      </c>
      <c r="F216" s="101"/>
    </row>
    <row r="217" spans="1:6">
      <c r="A217" s="97">
        <v>40940</v>
      </c>
      <c r="B217" s="98">
        <v>493.584</v>
      </c>
      <c r="C217" s="99">
        <v>0.3</v>
      </c>
      <c r="D217" s="99">
        <v>1.2</v>
      </c>
      <c r="E217" s="100">
        <v>8.02</v>
      </c>
      <c r="F217" s="101"/>
    </row>
    <row r="218" spans="1:6">
      <c r="A218" s="97">
        <v>40969</v>
      </c>
      <c r="B218" s="98">
        <v>496.07900000000001</v>
      </c>
      <c r="C218" s="99">
        <v>0.51</v>
      </c>
      <c r="D218" s="99">
        <v>1.71</v>
      </c>
      <c r="E218" s="100">
        <v>8.1</v>
      </c>
    </row>
    <row r="219" spans="1:6">
      <c r="A219" s="97">
        <v>41000</v>
      </c>
      <c r="B219" s="98">
        <v>499.791</v>
      </c>
      <c r="C219" s="99">
        <v>0.75</v>
      </c>
      <c r="D219" s="99">
        <v>2.4700000000000002</v>
      </c>
      <c r="E219" s="100">
        <v>7.77</v>
      </c>
      <c r="F219" s="101"/>
    </row>
    <row r="220" spans="1:6">
      <c r="A220" s="97">
        <v>41030</v>
      </c>
      <c r="B220" s="98">
        <v>509.18400000000003</v>
      </c>
      <c r="C220" s="99">
        <v>1.88</v>
      </c>
      <c r="D220" s="99">
        <v>4.3899999999999997</v>
      </c>
      <c r="E220" s="100">
        <v>6.66</v>
      </c>
      <c r="F220" s="101"/>
    </row>
    <row r="221" spans="1:6">
      <c r="A221" s="97">
        <v>41061</v>
      </c>
      <c r="B221" s="98">
        <v>512.90300000000002</v>
      </c>
      <c r="C221" s="99">
        <v>0.73</v>
      </c>
      <c r="D221" s="99">
        <v>5.16</v>
      </c>
      <c r="E221" s="100">
        <v>7.04</v>
      </c>
      <c r="F221" s="101"/>
    </row>
    <row r="222" spans="1:6">
      <c r="A222" s="97">
        <v>41091</v>
      </c>
      <c r="B222" s="98">
        <v>516.31799999999998</v>
      </c>
      <c r="C222" s="99">
        <v>0.67</v>
      </c>
      <c r="D222" s="99">
        <v>5.86</v>
      </c>
      <c r="E222" s="100">
        <v>7.27</v>
      </c>
      <c r="F222" s="101"/>
    </row>
    <row r="223" spans="1:6">
      <c r="A223" s="97">
        <v>41122</v>
      </c>
      <c r="B223" s="98">
        <v>517.65700000000004</v>
      </c>
      <c r="C223" s="99">
        <v>0.26</v>
      </c>
      <c r="D223" s="99">
        <v>6.13</v>
      </c>
      <c r="E223" s="100">
        <v>7.41</v>
      </c>
      <c r="F223" s="101"/>
    </row>
    <row r="224" spans="1:6">
      <c r="A224" s="97">
        <v>41153</v>
      </c>
      <c r="B224" s="98">
        <v>518.81600000000003</v>
      </c>
      <c r="C224" s="99">
        <v>0.22</v>
      </c>
      <c r="D224" s="99">
        <v>6.37</v>
      </c>
      <c r="E224" s="100">
        <v>7.49</v>
      </c>
      <c r="F224" s="101"/>
    </row>
    <row r="225" spans="1:6">
      <c r="A225" s="97">
        <v>41183</v>
      </c>
      <c r="B225" s="98">
        <v>519.90700000000004</v>
      </c>
      <c r="C225" s="99">
        <v>0.21</v>
      </c>
      <c r="D225" s="99">
        <v>6.59</v>
      </c>
      <c r="E225" s="100">
        <v>7.47</v>
      </c>
    </row>
    <row r="226" spans="1:6">
      <c r="A226" s="97">
        <v>41214</v>
      </c>
      <c r="B226" s="98">
        <v>521.63800000000003</v>
      </c>
      <c r="C226" s="99">
        <v>0.33</v>
      </c>
      <c r="D226" s="99">
        <v>6.95</v>
      </c>
      <c r="E226" s="100">
        <v>7.06</v>
      </c>
      <c r="F226" s="101"/>
    </row>
    <row r="227" spans="1:6" ht="15" thickBot="1">
      <c r="A227" s="88">
        <v>41244</v>
      </c>
      <c r="B227" s="95">
        <v>522.47400000000005</v>
      </c>
      <c r="C227" s="89">
        <v>0.16</v>
      </c>
      <c r="D227" s="89">
        <v>7.12</v>
      </c>
      <c r="E227" s="90">
        <v>7.12</v>
      </c>
      <c r="F227" s="101"/>
    </row>
    <row r="228" spans="1:6">
      <c r="A228" s="91">
        <v>41275</v>
      </c>
      <c r="B228" s="96">
        <v>525.85</v>
      </c>
      <c r="C228" s="92">
        <v>0.65</v>
      </c>
      <c r="D228" s="92">
        <v>0.65</v>
      </c>
      <c r="E228" s="93">
        <v>6.86</v>
      </c>
    </row>
    <row r="229" spans="1:6">
      <c r="A229" s="97">
        <v>41306</v>
      </c>
      <c r="B229" s="98">
        <v>529.029</v>
      </c>
      <c r="C229" s="99">
        <v>0.6</v>
      </c>
      <c r="D229" s="99">
        <v>1.25</v>
      </c>
      <c r="E229" s="100">
        <v>7.18</v>
      </c>
    </row>
    <row r="230" spans="1:6">
      <c r="A230" s="97">
        <v>41334</v>
      </c>
      <c r="B230" s="98">
        <v>531.69100000000003</v>
      </c>
      <c r="C230" s="99">
        <v>0.5</v>
      </c>
      <c r="D230" s="99">
        <v>1.76</v>
      </c>
      <c r="E230" s="100">
        <v>7.18</v>
      </c>
      <c r="F230" s="101"/>
    </row>
    <row r="231" spans="1:6">
      <c r="A231" s="97">
        <v>41365</v>
      </c>
      <c r="B231" s="98">
        <v>535.601</v>
      </c>
      <c r="C231" s="99">
        <v>0.74</v>
      </c>
      <c r="D231" s="99">
        <v>2.5099999999999998</v>
      </c>
      <c r="E231" s="100">
        <v>7.16</v>
      </c>
      <c r="F231" s="101"/>
    </row>
    <row r="232" spans="1:6">
      <c r="A232" s="97">
        <v>41395</v>
      </c>
      <c r="B232" s="98">
        <v>547.65499999999997</v>
      </c>
      <c r="C232" s="99">
        <v>2.25</v>
      </c>
      <c r="D232" s="99">
        <v>4.82</v>
      </c>
      <c r="E232" s="100">
        <v>7.56</v>
      </c>
      <c r="F232" s="101"/>
    </row>
    <row r="233" spans="1:6">
      <c r="A233" s="97">
        <v>41426</v>
      </c>
      <c r="B233" s="98">
        <v>553.94799999999998</v>
      </c>
      <c r="C233" s="99">
        <v>1.1499999999999999</v>
      </c>
      <c r="D233" s="99">
        <v>6.02</v>
      </c>
      <c r="E233" s="100">
        <v>8</v>
      </c>
    </row>
    <row r="234" spans="1:6">
      <c r="A234" s="97">
        <v>41456</v>
      </c>
      <c r="B234" s="98">
        <v>556.6</v>
      </c>
      <c r="C234" s="99">
        <v>0.48</v>
      </c>
      <c r="D234" s="99">
        <v>6.53</v>
      </c>
      <c r="E234" s="100">
        <v>7.8</v>
      </c>
    </row>
    <row r="235" spans="1:6">
      <c r="A235" s="97">
        <v>41487</v>
      </c>
      <c r="B235" s="98">
        <v>558.34</v>
      </c>
      <c r="C235" s="99">
        <v>0.31</v>
      </c>
      <c r="D235" s="99">
        <v>6.86</v>
      </c>
      <c r="E235" s="100">
        <v>7.86</v>
      </c>
      <c r="F235" s="101"/>
    </row>
    <row r="236" spans="1:6">
      <c r="A236" s="97">
        <v>41518</v>
      </c>
      <c r="B236" s="98">
        <v>560.76700000000005</v>
      </c>
      <c r="C236" s="99">
        <v>0.43</v>
      </c>
      <c r="D236" s="99">
        <v>7.33</v>
      </c>
      <c r="E236" s="100">
        <v>8.09</v>
      </c>
    </row>
    <row r="237" spans="1:6">
      <c r="A237" s="97">
        <v>41548</v>
      </c>
      <c r="B237" s="98">
        <v>562.24099999999999</v>
      </c>
      <c r="C237" s="99">
        <v>0.26</v>
      </c>
      <c r="D237" s="99">
        <v>7.61</v>
      </c>
      <c r="E237" s="100">
        <v>8.14</v>
      </c>
      <c r="F237" s="101"/>
    </row>
    <row r="238" spans="1:6">
      <c r="A238" s="97">
        <v>41579</v>
      </c>
      <c r="B238" s="98">
        <v>564.20100000000002</v>
      </c>
      <c r="C238" s="99">
        <v>0.35</v>
      </c>
      <c r="D238" s="99">
        <v>7.99</v>
      </c>
      <c r="E238" s="100">
        <v>8.16</v>
      </c>
      <c r="F238" s="101"/>
    </row>
    <row r="239" spans="1:6" ht="15" thickBot="1">
      <c r="A239" s="88">
        <v>41609</v>
      </c>
      <c r="B239" s="95">
        <v>564.76499999999999</v>
      </c>
      <c r="C239" s="89">
        <v>0.1</v>
      </c>
      <c r="D239" s="89">
        <v>8.09</v>
      </c>
      <c r="E239" s="90">
        <v>8.09</v>
      </c>
    </row>
    <row r="240" spans="1:6">
      <c r="A240" s="97">
        <v>41640</v>
      </c>
      <c r="B240" s="98">
        <v>569.72</v>
      </c>
      <c r="C240" s="99">
        <v>0.88</v>
      </c>
      <c r="D240" s="99">
        <v>0.88</v>
      </c>
      <c r="E240" s="100">
        <v>8.34</v>
      </c>
    </row>
    <row r="241" spans="1:6">
      <c r="A241" s="97">
        <v>41671</v>
      </c>
      <c r="B241" s="98">
        <v>571.577</v>
      </c>
      <c r="C241" s="99">
        <v>0.33</v>
      </c>
      <c r="D241" s="99">
        <v>1.21</v>
      </c>
      <c r="E241" s="100">
        <v>8.0399999999999991</v>
      </c>
    </row>
    <row r="242" spans="1:6">
      <c r="A242" s="97">
        <v>41699</v>
      </c>
      <c r="B242" s="98">
        <v>573.15599999999995</v>
      </c>
      <c r="C242" s="99">
        <v>0.28000000000000003</v>
      </c>
      <c r="D242" s="99">
        <v>1.49</v>
      </c>
      <c r="E242" s="100">
        <v>7.8</v>
      </c>
      <c r="F242" s="101"/>
    </row>
    <row r="243" spans="1:6">
      <c r="A243" s="97">
        <v>41730</v>
      </c>
      <c r="B243" s="98">
        <v>578.22400000000005</v>
      </c>
      <c r="C243" s="99">
        <v>0.88</v>
      </c>
      <c r="D243" s="99">
        <v>2.38</v>
      </c>
      <c r="E243" s="100">
        <v>7.96</v>
      </c>
      <c r="F243" s="101"/>
    </row>
    <row r="244" spans="1:6">
      <c r="A244" s="97">
        <v>41760</v>
      </c>
      <c r="B244" s="98">
        <v>590.09900000000005</v>
      </c>
      <c r="C244" s="99">
        <v>2.0499999999999998</v>
      </c>
      <c r="D244" s="99">
        <v>4.49</v>
      </c>
      <c r="E244" s="100">
        <v>7.75</v>
      </c>
      <c r="F244" s="101"/>
    </row>
    <row r="245" spans="1:6">
      <c r="A245" s="97">
        <v>41791</v>
      </c>
      <c r="B245" s="98">
        <v>594.01300000000003</v>
      </c>
      <c r="C245" s="99">
        <v>0.66</v>
      </c>
      <c r="D245" s="99">
        <v>5.18</v>
      </c>
      <c r="E245" s="100">
        <v>7.23</v>
      </c>
      <c r="F245" s="101"/>
    </row>
    <row r="246" spans="1:6">
      <c r="A246" s="97">
        <v>41821</v>
      </c>
      <c r="B246" s="98">
        <v>598.44100000000003</v>
      </c>
      <c r="C246" s="99">
        <v>0.75</v>
      </c>
      <c r="D246" s="99">
        <v>5.96</v>
      </c>
      <c r="E246" s="100">
        <v>7.52</v>
      </c>
    </row>
    <row r="247" spans="1:6">
      <c r="A247" s="97">
        <v>41852</v>
      </c>
      <c r="B247" s="98">
        <v>598.89800000000002</v>
      </c>
      <c r="C247" s="99">
        <v>0.08</v>
      </c>
      <c r="D247" s="99">
        <v>6.04</v>
      </c>
      <c r="E247" s="100">
        <v>7.26</v>
      </c>
      <c r="F247" s="101"/>
    </row>
    <row r="248" spans="1:6">
      <c r="A248" s="97">
        <v>41883</v>
      </c>
      <c r="B248" s="98">
        <v>599.82299999999998</v>
      </c>
      <c r="C248" s="99">
        <v>0.15</v>
      </c>
      <c r="D248" s="99">
        <v>6.21</v>
      </c>
      <c r="E248" s="100">
        <v>6.96</v>
      </c>
      <c r="F248" s="101"/>
    </row>
    <row r="249" spans="1:6">
      <c r="A249" s="97">
        <v>41913</v>
      </c>
      <c r="B249" s="98">
        <v>600.86500000000001</v>
      </c>
      <c r="C249" s="99">
        <v>0.17</v>
      </c>
      <c r="D249" s="99">
        <v>6.39</v>
      </c>
      <c r="E249" s="100">
        <v>6.87</v>
      </c>
    </row>
    <row r="250" spans="1:6">
      <c r="A250" s="97">
        <v>41944</v>
      </c>
      <c r="B250" s="98">
        <v>603.524</v>
      </c>
      <c r="C250" s="99">
        <v>0.44</v>
      </c>
      <c r="D250" s="99">
        <v>6.86</v>
      </c>
      <c r="E250" s="100">
        <v>6.97</v>
      </c>
      <c r="F250" s="101"/>
    </row>
    <row r="251" spans="1:6" ht="15" thickBot="1">
      <c r="A251" s="88">
        <v>41974</v>
      </c>
      <c r="B251" s="95">
        <v>604.02599999999995</v>
      </c>
      <c r="C251" s="89">
        <v>0.08</v>
      </c>
      <c r="D251" s="89">
        <v>6.95</v>
      </c>
      <c r="E251" s="90">
        <v>6.95</v>
      </c>
      <c r="F251" s="101"/>
    </row>
    <row r="252" spans="1:6">
      <c r="A252" s="104">
        <v>42005</v>
      </c>
      <c r="B252" s="105">
        <v>609.56799999999998</v>
      </c>
      <c r="C252" s="106">
        <v>0.92</v>
      </c>
      <c r="D252" s="106">
        <v>0.92</v>
      </c>
      <c r="E252" s="107">
        <v>6.99</v>
      </c>
      <c r="F252" s="101"/>
    </row>
    <row r="253" spans="1:6">
      <c r="A253" s="97">
        <v>42036</v>
      </c>
      <c r="B253" s="98">
        <v>611.447</v>
      </c>
      <c r="C253" s="99">
        <v>0.31</v>
      </c>
      <c r="D253" s="99">
        <v>1.23</v>
      </c>
      <c r="E253" s="100">
        <v>6.98</v>
      </c>
      <c r="F253" s="101"/>
    </row>
    <row r="254" spans="1:6">
      <c r="A254" s="97">
        <v>42064</v>
      </c>
      <c r="B254" s="98">
        <v>615.24800000000005</v>
      </c>
      <c r="C254" s="99">
        <v>0.62</v>
      </c>
      <c r="D254" s="99">
        <v>1.86</v>
      </c>
      <c r="E254" s="100">
        <v>7.34</v>
      </c>
      <c r="F254" s="101"/>
    </row>
    <row r="255" spans="1:6">
      <c r="A255" s="97">
        <v>42095</v>
      </c>
      <c r="B255" s="98">
        <v>618.05999999999995</v>
      </c>
      <c r="C255" s="99">
        <v>0.46</v>
      </c>
      <c r="D255" s="99">
        <v>2.3199999999999998</v>
      </c>
      <c r="E255" s="100">
        <v>6.89</v>
      </c>
      <c r="F255" s="101"/>
    </row>
    <row r="256" spans="1:6">
      <c r="A256" s="97">
        <v>42125</v>
      </c>
      <c r="B256" s="98">
        <v>623.95100000000002</v>
      </c>
      <c r="C256" s="99">
        <v>0.95</v>
      </c>
      <c r="D256" s="99">
        <v>3.3</v>
      </c>
      <c r="E256" s="100">
        <v>5.74</v>
      </c>
      <c r="F256" s="101"/>
    </row>
    <row r="257" spans="1:6">
      <c r="A257" s="97">
        <v>42156</v>
      </c>
      <c r="B257" s="98">
        <v>635.40300000000002</v>
      </c>
      <c r="C257" s="99">
        <v>1.84</v>
      </c>
      <c r="D257" s="99">
        <v>5.19</v>
      </c>
      <c r="E257" s="100">
        <v>6.97</v>
      </c>
    </row>
    <row r="258" spans="1:6">
      <c r="A258" s="97">
        <v>42186</v>
      </c>
      <c r="B258" s="98">
        <v>638.88</v>
      </c>
      <c r="C258" s="99">
        <v>0.55000000000000004</v>
      </c>
      <c r="D258" s="99">
        <v>5.77</v>
      </c>
      <c r="E258" s="100">
        <v>6.76</v>
      </c>
      <c r="F258" s="101"/>
    </row>
    <row r="259" spans="1:6">
      <c r="A259" s="97">
        <v>42217</v>
      </c>
      <c r="B259" s="98">
        <v>642.64400000000001</v>
      </c>
      <c r="C259" s="99">
        <v>0.59</v>
      </c>
      <c r="D259" s="99">
        <v>6.39</v>
      </c>
      <c r="E259" s="100">
        <v>7.3</v>
      </c>
      <c r="F259" s="101"/>
    </row>
    <row r="260" spans="1:6">
      <c r="A260" s="97">
        <v>42248</v>
      </c>
      <c r="B260" s="98">
        <v>644.04600000000005</v>
      </c>
      <c r="C260" s="99">
        <v>0.22</v>
      </c>
      <c r="D260" s="99">
        <v>6.63</v>
      </c>
      <c r="E260" s="100">
        <v>7.37</v>
      </c>
      <c r="F260" s="101"/>
    </row>
    <row r="261" spans="1:6">
      <c r="A261" s="97">
        <v>42278</v>
      </c>
      <c r="B261" s="98">
        <v>646.35500000000002</v>
      </c>
      <c r="C261" s="99">
        <v>0.36</v>
      </c>
      <c r="D261" s="99">
        <v>7.01</v>
      </c>
      <c r="E261" s="100">
        <v>7.57</v>
      </c>
      <c r="F261" s="101"/>
    </row>
    <row r="262" spans="1:6">
      <c r="A262" s="97">
        <v>42309</v>
      </c>
      <c r="B262" s="98">
        <v>648.54200000000003</v>
      </c>
      <c r="C262" s="99">
        <v>0.34</v>
      </c>
      <c r="D262" s="99">
        <v>7.37</v>
      </c>
      <c r="E262" s="100">
        <v>7.46</v>
      </c>
    </row>
    <row r="263" spans="1:6" ht="15" thickBot="1">
      <c r="A263" s="88">
        <v>42339</v>
      </c>
      <c r="B263" s="95">
        <v>649.21600000000001</v>
      </c>
      <c r="C263" s="89">
        <v>0.1</v>
      </c>
      <c r="D263" s="89">
        <v>7.48</v>
      </c>
      <c r="E263" s="90">
        <v>7.48</v>
      </c>
      <c r="F263" s="101"/>
    </row>
    <row r="264" spans="1:6">
      <c r="A264" s="97">
        <v>42370</v>
      </c>
      <c r="B264" s="98">
        <v>651.75900000000001</v>
      </c>
      <c r="C264" s="99">
        <v>0.39</v>
      </c>
      <c r="D264" s="99">
        <v>0.39</v>
      </c>
      <c r="E264" s="100">
        <v>6.92</v>
      </c>
      <c r="F264" s="101"/>
    </row>
    <row r="265" spans="1:6">
      <c r="A265" s="97">
        <v>42401</v>
      </c>
      <c r="B265" s="98">
        <v>655.26300000000003</v>
      </c>
      <c r="C265" s="99">
        <v>0.54</v>
      </c>
      <c r="D265" s="99">
        <v>0.93</v>
      </c>
      <c r="E265" s="100">
        <v>7.17</v>
      </c>
      <c r="F265" s="101"/>
    </row>
    <row r="266" spans="1:6">
      <c r="A266" s="97">
        <v>42430</v>
      </c>
      <c r="B266" s="98">
        <v>659.44600000000003</v>
      </c>
      <c r="C266" s="99">
        <v>0.64</v>
      </c>
      <c r="D266" s="99">
        <v>1.58</v>
      </c>
      <c r="E266" s="100">
        <v>7.18</v>
      </c>
    </row>
    <row r="267" spans="1:6">
      <c r="A267" s="97">
        <v>42461</v>
      </c>
      <c r="B267" s="98">
        <v>663.05700000000002</v>
      </c>
      <c r="C267" s="99">
        <v>0.55000000000000004</v>
      </c>
      <c r="D267" s="99">
        <v>2.13</v>
      </c>
      <c r="E267" s="100">
        <v>7.28</v>
      </c>
      <c r="F267" s="101"/>
    </row>
    <row r="268" spans="1:6">
      <c r="A268" s="97">
        <v>42491</v>
      </c>
      <c r="B268" s="98">
        <v>663.61</v>
      </c>
      <c r="C268" s="99">
        <v>0.08</v>
      </c>
      <c r="D268" s="99">
        <v>2.2200000000000002</v>
      </c>
      <c r="E268" s="100">
        <v>6.36</v>
      </c>
      <c r="F268" s="101"/>
    </row>
    <row r="269" spans="1:6">
      <c r="A269" s="97">
        <v>42522</v>
      </c>
      <c r="B269" s="98">
        <v>676.42</v>
      </c>
      <c r="C269" s="99">
        <v>1.93</v>
      </c>
      <c r="D269" s="99">
        <v>4.1900000000000004</v>
      </c>
      <c r="E269" s="100">
        <v>6.46</v>
      </c>
      <c r="F269" s="101"/>
    </row>
    <row r="270" spans="1:6">
      <c r="A270" s="97">
        <v>42552</v>
      </c>
      <c r="B270" s="98">
        <v>679.75099999999998</v>
      </c>
      <c r="C270" s="99">
        <v>0.49</v>
      </c>
      <c r="D270" s="99">
        <v>4.7</v>
      </c>
      <c r="E270" s="100">
        <v>6.4</v>
      </c>
      <c r="F270" s="101"/>
    </row>
    <row r="271" spans="1:6">
      <c r="A271" s="97">
        <v>42583</v>
      </c>
      <c r="B271" s="98">
        <v>681.75599999999997</v>
      </c>
      <c r="C271" s="99">
        <v>0.28999999999999998</v>
      </c>
      <c r="D271" s="99">
        <v>5.01</v>
      </c>
      <c r="E271" s="100">
        <v>6.09</v>
      </c>
      <c r="F271" s="101"/>
    </row>
    <row r="272" spans="1:6">
      <c r="A272" s="97">
        <v>42614</v>
      </c>
      <c r="B272" s="98">
        <v>684.02499999999998</v>
      </c>
      <c r="C272" s="99">
        <v>0.33</v>
      </c>
      <c r="D272" s="99">
        <v>5.36</v>
      </c>
      <c r="E272" s="100">
        <v>6.21</v>
      </c>
      <c r="F272" s="101"/>
    </row>
    <row r="273" spans="1:8">
      <c r="A273" s="97">
        <v>42644</v>
      </c>
      <c r="B273" s="98">
        <v>685.48900000000003</v>
      </c>
      <c r="C273" s="99">
        <v>0.21</v>
      </c>
      <c r="D273" s="99">
        <v>5.59</v>
      </c>
      <c r="E273" s="100">
        <v>6.05</v>
      </c>
      <c r="F273" s="101"/>
    </row>
    <row r="274" spans="1:8">
      <c r="A274" s="97">
        <v>42675</v>
      </c>
      <c r="B274" s="98">
        <v>686.60699999999997</v>
      </c>
      <c r="C274" s="99">
        <v>0.16</v>
      </c>
      <c r="D274" s="99">
        <v>5.76</v>
      </c>
      <c r="E274" s="100">
        <v>5.87</v>
      </c>
      <c r="F274" s="101"/>
    </row>
    <row r="275" spans="1:8" ht="15" thickBot="1">
      <c r="A275" s="88">
        <v>42705</v>
      </c>
      <c r="B275" s="95">
        <v>688.98500000000001</v>
      </c>
      <c r="C275" s="89">
        <v>0.35</v>
      </c>
      <c r="D275" s="89">
        <v>6.13</v>
      </c>
      <c r="E275" s="90">
        <v>6.13</v>
      </c>
      <c r="F275" s="101"/>
      <c r="G275" s="101"/>
    </row>
    <row r="276" spans="1:8">
      <c r="A276" s="97">
        <v>42736</v>
      </c>
      <c r="B276" s="98">
        <v>691.79200000000003</v>
      </c>
      <c r="C276" s="99">
        <v>0.41</v>
      </c>
      <c r="D276" s="99">
        <v>0.41</v>
      </c>
      <c r="E276" s="100">
        <v>6.14</v>
      </c>
      <c r="F276" s="101"/>
    </row>
    <row r="277" spans="1:8">
      <c r="A277" s="97">
        <v>42767</v>
      </c>
      <c r="B277" s="98">
        <v>696.31399999999996</v>
      </c>
      <c r="C277" s="99">
        <v>0.65</v>
      </c>
      <c r="D277" s="99">
        <v>1.06</v>
      </c>
      <c r="E277" s="100">
        <v>6.26</v>
      </c>
      <c r="F277" s="101"/>
    </row>
    <row r="278" spans="1:8">
      <c r="A278" s="97">
        <v>42795</v>
      </c>
      <c r="B278" s="98">
        <v>697.41</v>
      </c>
      <c r="C278" s="99">
        <v>0.16</v>
      </c>
      <c r="D278" s="99">
        <v>1.22</v>
      </c>
      <c r="E278" s="100">
        <v>5.76</v>
      </c>
      <c r="F278" s="101"/>
    </row>
    <row r="279" spans="1:8">
      <c r="A279" s="97">
        <v>42826</v>
      </c>
      <c r="B279" s="98">
        <v>697.24400000000003</v>
      </c>
      <c r="C279" s="99">
        <v>-0.02</v>
      </c>
      <c r="D279" s="99">
        <v>1.2</v>
      </c>
      <c r="E279" s="100">
        <v>5.16</v>
      </c>
      <c r="F279" s="101"/>
      <c r="G279" s="101"/>
      <c r="H279" s="101"/>
    </row>
    <row r="280" spans="1:8">
      <c r="A280" s="97">
        <v>42856</v>
      </c>
      <c r="B280" s="98">
        <v>701.66399999999999</v>
      </c>
      <c r="C280" s="99">
        <v>0.63</v>
      </c>
      <c r="D280" s="99">
        <v>1.84</v>
      </c>
      <c r="E280" s="100">
        <v>5.73</v>
      </c>
      <c r="F280" s="101"/>
    </row>
    <row r="281" spans="1:8">
      <c r="A281" s="97">
        <v>42887</v>
      </c>
      <c r="B281" s="98">
        <v>708.197</v>
      </c>
      <c r="C281" s="99">
        <v>0.93</v>
      </c>
      <c r="D281" s="99">
        <v>2.79</v>
      </c>
      <c r="E281" s="100">
        <v>4.7</v>
      </c>
      <c r="F281" s="101"/>
    </row>
    <row r="282" spans="1:8">
      <c r="A282" s="97">
        <v>42917</v>
      </c>
      <c r="B282" s="98">
        <v>710.35500000000002</v>
      </c>
      <c r="C282" s="99">
        <v>0.3</v>
      </c>
      <c r="D282" s="99">
        <v>3.1</v>
      </c>
      <c r="E282" s="100">
        <v>4.5</v>
      </c>
      <c r="F282" s="101"/>
    </row>
    <row r="283" spans="1:8">
      <c r="A283" s="97">
        <v>42948</v>
      </c>
      <c r="B283" s="98">
        <v>712.88400000000001</v>
      </c>
      <c r="C283" s="99">
        <v>0.36</v>
      </c>
      <c r="D283" s="99">
        <v>3.47</v>
      </c>
      <c r="E283" s="100">
        <v>4.57</v>
      </c>
      <c r="F283" s="101"/>
    </row>
    <row r="284" spans="1:8">
      <c r="A284" s="97">
        <v>42979</v>
      </c>
      <c r="B284" s="98">
        <v>713.33</v>
      </c>
      <c r="C284" s="99">
        <v>0.06</v>
      </c>
      <c r="D284" s="99">
        <v>3.53</v>
      </c>
      <c r="E284" s="100">
        <v>4.28</v>
      </c>
      <c r="F284" s="101"/>
    </row>
    <row r="285" spans="1:8">
      <c r="A285" s="97">
        <v>43009</v>
      </c>
      <c r="B285" s="98">
        <v>715.52700000000004</v>
      </c>
      <c r="C285" s="99">
        <v>0.31</v>
      </c>
      <c r="D285" s="99">
        <v>3.85</v>
      </c>
      <c r="E285" s="100">
        <v>4.38</v>
      </c>
      <c r="F285" s="101"/>
    </row>
    <row r="286" spans="1:8">
      <c r="A286" s="97">
        <v>43040</v>
      </c>
      <c r="B286" s="98">
        <v>717.75099999999998</v>
      </c>
      <c r="C286" s="99">
        <v>0.31</v>
      </c>
      <c r="D286" s="99">
        <v>4.18</v>
      </c>
      <c r="E286" s="100">
        <v>4.54</v>
      </c>
      <c r="F286" s="101"/>
    </row>
    <row r="287" spans="1:8" ht="15" thickBot="1">
      <c r="A287" s="88">
        <v>43070</v>
      </c>
      <c r="B287" s="95">
        <v>718.27599999999995</v>
      </c>
      <c r="C287" s="89">
        <v>7.0000000000000007E-2</v>
      </c>
      <c r="D287" s="89">
        <v>4.25</v>
      </c>
      <c r="E287" s="90">
        <v>4.25</v>
      </c>
      <c r="F287" s="101"/>
    </row>
    <row r="288" spans="1:8">
      <c r="A288" s="91">
        <v>43101</v>
      </c>
      <c r="B288" s="96">
        <v>720.495</v>
      </c>
      <c r="C288" s="92">
        <v>0.31</v>
      </c>
      <c r="D288" s="92">
        <v>0.31</v>
      </c>
      <c r="E288" s="93">
        <v>4.1500000000000004</v>
      </c>
      <c r="F288" s="101"/>
    </row>
    <row r="289" spans="1:8">
      <c r="A289" s="85">
        <v>43132</v>
      </c>
      <c r="B289" s="94">
        <v>721.41399999999999</v>
      </c>
      <c r="C289" s="86">
        <v>0.13</v>
      </c>
      <c r="D289" s="86">
        <v>0.44</v>
      </c>
      <c r="E289" s="87">
        <v>3.6</v>
      </c>
      <c r="F289" s="101"/>
    </row>
    <row r="290" spans="1:8">
      <c r="A290" s="85">
        <v>43160</v>
      </c>
      <c r="B290" s="94">
        <v>723.16300000000001</v>
      </c>
      <c r="C290" s="86">
        <v>0.24</v>
      </c>
      <c r="D290" s="86">
        <v>0.68</v>
      </c>
      <c r="E290" s="87">
        <v>3.69</v>
      </c>
      <c r="F290" s="101"/>
    </row>
    <row r="291" spans="1:8">
      <c r="A291" s="85">
        <v>43191</v>
      </c>
      <c r="B291" s="94">
        <v>725.245</v>
      </c>
      <c r="C291" s="86">
        <v>0.28999999999999998</v>
      </c>
      <c r="D291" s="86">
        <v>0.97</v>
      </c>
      <c r="E291" s="87">
        <v>4.0199999999999996</v>
      </c>
      <c r="F291" s="101"/>
    </row>
    <row r="292" spans="1:8">
      <c r="A292" s="85">
        <v>43221</v>
      </c>
      <c r="B292" s="94">
        <v>726.923</v>
      </c>
      <c r="C292" s="86">
        <v>0.23</v>
      </c>
      <c r="D292" s="86">
        <v>1.2</v>
      </c>
      <c r="E292" s="87">
        <v>3.6</v>
      </c>
      <c r="F292" s="101"/>
    </row>
    <row r="293" spans="1:8">
      <c r="A293" s="85">
        <v>43252</v>
      </c>
      <c r="B293" s="94">
        <v>733.98400000000004</v>
      </c>
      <c r="C293" s="86">
        <v>0.97</v>
      </c>
      <c r="D293" s="86">
        <v>2.19</v>
      </c>
      <c r="E293" s="87">
        <v>3.64</v>
      </c>
      <c r="F293" s="101"/>
    </row>
    <row r="294" spans="1:8">
      <c r="A294" s="97">
        <v>43282</v>
      </c>
      <c r="B294" s="98">
        <v>738.48699999999997</v>
      </c>
      <c r="C294" s="99">
        <v>0.61</v>
      </c>
      <c r="D294" s="99">
        <v>2.81</v>
      </c>
      <c r="E294" s="100">
        <v>3.96</v>
      </c>
      <c r="F294" s="101"/>
    </row>
    <row r="295" spans="1:8">
      <c r="A295" s="97">
        <v>43313</v>
      </c>
      <c r="B295" s="98">
        <v>739.58299999999997</v>
      </c>
      <c r="C295" s="99">
        <v>0.15</v>
      </c>
      <c r="D295" s="99">
        <v>2.97</v>
      </c>
      <c r="E295" s="100">
        <v>3.75</v>
      </c>
      <c r="F295" s="101"/>
      <c r="G295" s="101"/>
      <c r="H295" s="101"/>
    </row>
    <row r="296" spans="1:8">
      <c r="A296" s="97">
        <v>43344</v>
      </c>
      <c r="B296" s="98">
        <v>741.30499999999995</v>
      </c>
      <c r="C296" s="99">
        <v>0.23</v>
      </c>
      <c r="D296" s="99">
        <v>3.21</v>
      </c>
      <c r="E296" s="100">
        <v>3.92</v>
      </c>
      <c r="F296" s="101"/>
      <c r="G296" s="101"/>
      <c r="H296" s="101"/>
    </row>
    <row r="297" spans="1:8">
      <c r="A297" s="97">
        <v>43374</v>
      </c>
      <c r="B297" s="98">
        <v>743.86599999999999</v>
      </c>
      <c r="C297" s="99">
        <v>0.35</v>
      </c>
      <c r="D297" s="99">
        <v>3.56</v>
      </c>
      <c r="E297" s="100">
        <v>3.96</v>
      </c>
      <c r="F297" s="101"/>
      <c r="G297" s="101"/>
      <c r="H297" s="101"/>
    </row>
    <row r="298" spans="1:8">
      <c r="A298" s="97">
        <v>43405</v>
      </c>
      <c r="B298" s="98">
        <v>744.86500000000001</v>
      </c>
      <c r="C298" s="99">
        <v>0.13</v>
      </c>
      <c r="D298" s="99">
        <v>3.7</v>
      </c>
      <c r="E298" s="100">
        <v>3.78</v>
      </c>
      <c r="F298" s="101"/>
      <c r="G298" s="101"/>
      <c r="H298" s="101"/>
    </row>
    <row r="299" spans="1:8" ht="15" thickBot="1">
      <c r="A299" s="88">
        <v>43435</v>
      </c>
      <c r="B299" s="95">
        <v>745.85599999999999</v>
      </c>
      <c r="C299" s="89">
        <v>0.13</v>
      </c>
      <c r="D299" s="89">
        <v>3.84</v>
      </c>
      <c r="E299" s="90">
        <v>3.84</v>
      </c>
      <c r="F299" s="101"/>
      <c r="G299" s="101"/>
      <c r="H299" s="101"/>
    </row>
    <row r="300" spans="1:8">
      <c r="A300" s="104">
        <v>43466</v>
      </c>
      <c r="B300" s="105">
        <v>749.51700000000005</v>
      </c>
      <c r="C300" s="106">
        <v>0.49</v>
      </c>
      <c r="D300" s="106">
        <v>0.49</v>
      </c>
      <c r="E300" s="107">
        <v>4.03</v>
      </c>
      <c r="F300" s="101"/>
      <c r="G300" s="101"/>
      <c r="H300" s="101"/>
    </row>
    <row r="301" spans="1:8">
      <c r="A301" s="97">
        <v>43497</v>
      </c>
      <c r="B301" s="98">
        <v>750.18</v>
      </c>
      <c r="C301" s="99">
        <v>0.09</v>
      </c>
      <c r="D301" s="99">
        <v>0.57999999999999996</v>
      </c>
      <c r="E301" s="100">
        <v>3.99</v>
      </c>
      <c r="F301" s="101"/>
      <c r="G301" s="101"/>
      <c r="H301" s="101"/>
    </row>
    <row r="302" spans="1:8">
      <c r="A302" s="97">
        <v>43525</v>
      </c>
      <c r="B302" s="98">
        <v>752.524</v>
      </c>
      <c r="C302" s="99">
        <v>0.31</v>
      </c>
      <c r="D302" s="99">
        <v>0.89</v>
      </c>
      <c r="E302" s="100">
        <v>4.0599999999999996</v>
      </c>
      <c r="F302" s="101"/>
      <c r="G302" s="101"/>
      <c r="H302" s="101"/>
    </row>
    <row r="303" spans="1:8">
      <c r="A303" s="97">
        <v>43556</v>
      </c>
      <c r="B303" s="98">
        <v>755.37300000000005</v>
      </c>
      <c r="C303" s="99">
        <v>0.38</v>
      </c>
      <c r="D303" s="99">
        <v>1.28</v>
      </c>
      <c r="E303" s="100">
        <v>4.1500000000000004</v>
      </c>
      <c r="F303" s="101"/>
      <c r="G303" s="101"/>
      <c r="H303" s="101"/>
    </row>
    <row r="304" spans="1:8">
      <c r="A304" s="97">
        <v>43586</v>
      </c>
      <c r="B304" s="98">
        <v>755.625</v>
      </c>
      <c r="C304" s="99">
        <v>0.03</v>
      </c>
      <c r="D304" s="99">
        <v>1.31</v>
      </c>
      <c r="E304" s="100">
        <v>3.95</v>
      </c>
      <c r="F304" s="101"/>
      <c r="G304" s="101"/>
      <c r="H304" s="101"/>
    </row>
    <row r="305" spans="1:8">
      <c r="A305" s="97">
        <v>43617</v>
      </c>
      <c r="B305" s="98">
        <v>762.30399999999997</v>
      </c>
      <c r="C305" s="99">
        <v>0.88</v>
      </c>
      <c r="D305" s="99">
        <v>2.21</v>
      </c>
      <c r="E305" s="100">
        <v>3.86</v>
      </c>
      <c r="F305" s="101"/>
      <c r="G305" s="101"/>
      <c r="H305" s="101"/>
    </row>
    <row r="306" spans="1:8">
      <c r="A306" s="97">
        <v>43647</v>
      </c>
      <c r="B306" s="98">
        <v>766.69899999999996</v>
      </c>
      <c r="C306" s="99">
        <v>0.57999999999999996</v>
      </c>
      <c r="D306" s="99">
        <v>2.79</v>
      </c>
      <c r="E306" s="100">
        <v>3.82</v>
      </c>
      <c r="F306" s="101"/>
      <c r="G306" s="101"/>
      <c r="H306" s="101"/>
    </row>
    <row r="307" spans="1:8">
      <c r="A307" s="97">
        <v>43678</v>
      </c>
      <c r="B307" s="98">
        <v>769.95100000000002</v>
      </c>
      <c r="C307" s="99">
        <v>0.42</v>
      </c>
      <c r="D307" s="99">
        <v>3.23</v>
      </c>
      <c r="E307" s="100">
        <v>4.1100000000000003</v>
      </c>
      <c r="F307" s="101"/>
      <c r="G307" s="101"/>
      <c r="H307" s="101"/>
    </row>
    <row r="308" spans="1:8">
      <c r="A308" s="97">
        <v>43709</v>
      </c>
      <c r="B308" s="98">
        <v>773.52</v>
      </c>
      <c r="C308" s="99">
        <v>0.46</v>
      </c>
      <c r="D308" s="99">
        <v>3.71</v>
      </c>
      <c r="E308" s="100">
        <v>4.3499999999999996</v>
      </c>
      <c r="F308" s="101"/>
      <c r="G308" s="101"/>
      <c r="H308" s="101"/>
    </row>
    <row r="309" spans="1:8">
      <c r="A309" s="97">
        <v>43739</v>
      </c>
      <c r="B309" s="98">
        <v>774.93899999999996</v>
      </c>
      <c r="C309" s="99">
        <v>0.18</v>
      </c>
      <c r="D309" s="99">
        <v>3.9</v>
      </c>
      <c r="E309" s="100">
        <v>4.18</v>
      </c>
      <c r="F309" s="101"/>
      <c r="G309" s="101"/>
      <c r="H309" s="101"/>
    </row>
    <row r="310" spans="1:8">
      <c r="A310" s="97">
        <v>43770</v>
      </c>
      <c r="B310" s="98">
        <v>775.22500000000002</v>
      </c>
      <c r="C310" s="99">
        <v>0.04</v>
      </c>
      <c r="D310" s="99">
        <v>3.94</v>
      </c>
      <c r="E310" s="100">
        <v>4.08</v>
      </c>
      <c r="F310" s="101"/>
      <c r="G310" s="101"/>
      <c r="H310" s="101"/>
    </row>
    <row r="311" spans="1:8" ht="15" thickBot="1">
      <c r="A311" s="88">
        <v>43800</v>
      </c>
      <c r="B311" s="95">
        <v>776.83900000000006</v>
      </c>
      <c r="C311" s="89">
        <v>0.21</v>
      </c>
      <c r="D311" s="89">
        <v>4.1500000000000004</v>
      </c>
      <c r="E311" s="90">
        <v>4.1500000000000004</v>
      </c>
      <c r="F311" s="101"/>
      <c r="G311" s="101"/>
      <c r="H311" s="101"/>
    </row>
    <row r="312" spans="1:8">
      <c r="A312" s="104">
        <v>43831</v>
      </c>
      <c r="B312" s="105">
        <v>779.76599999999996</v>
      </c>
      <c r="C312" s="106">
        <v>0.38</v>
      </c>
      <c r="D312" s="106">
        <v>0.38</v>
      </c>
      <c r="E312" s="107">
        <v>4.04</v>
      </c>
      <c r="F312" s="101"/>
      <c r="G312" s="101"/>
      <c r="H312" s="101"/>
    </row>
    <row r="313" spans="1:8">
      <c r="A313" s="97">
        <v>43862</v>
      </c>
      <c r="B313" s="98">
        <v>782.33600000000001</v>
      </c>
      <c r="C313" s="99">
        <v>0.33</v>
      </c>
      <c r="D313" s="99">
        <v>0.71</v>
      </c>
      <c r="E313" s="100">
        <v>4.29</v>
      </c>
      <c r="F313" s="101"/>
      <c r="G313" s="101"/>
      <c r="H313" s="101"/>
    </row>
    <row r="314" spans="1:8">
      <c r="A314" s="97">
        <v>43891</v>
      </c>
      <c r="B314" s="98">
        <v>784.33799999999997</v>
      </c>
      <c r="C314" s="99">
        <v>0.26</v>
      </c>
      <c r="D314" s="99">
        <v>0.97</v>
      </c>
      <c r="E314" s="100">
        <v>4.2300000000000004</v>
      </c>
      <c r="F314" s="101"/>
      <c r="G314" s="101"/>
      <c r="H314" s="101"/>
    </row>
    <row r="315" spans="1:8">
      <c r="A315" s="97">
        <v>43922</v>
      </c>
      <c r="B315" s="98">
        <v>786.07</v>
      </c>
      <c r="C315" s="99">
        <v>0.22</v>
      </c>
      <c r="D315" s="99">
        <v>1.19</v>
      </c>
      <c r="E315" s="100">
        <v>4.0599999999999996</v>
      </c>
      <c r="F315" s="101"/>
      <c r="G315" s="101"/>
      <c r="H315" s="101"/>
    </row>
    <row r="316" spans="1:8">
      <c r="A316" s="97">
        <v>43952</v>
      </c>
      <c r="B316" s="98">
        <v>787.66600000000005</v>
      </c>
      <c r="C316" s="99">
        <v>0.2</v>
      </c>
      <c r="D316" s="99">
        <v>1.39</v>
      </c>
      <c r="E316" s="100">
        <v>4.24</v>
      </c>
      <c r="F316" s="101"/>
      <c r="G316" s="101"/>
      <c r="H316" s="101"/>
    </row>
    <row r="317" spans="1:8">
      <c r="A317" s="97">
        <v>43983</v>
      </c>
      <c r="B317" s="98">
        <v>790.33100000000002</v>
      </c>
      <c r="C317" s="99">
        <v>0.34</v>
      </c>
      <c r="D317" s="99">
        <v>1.74</v>
      </c>
      <c r="E317" s="100">
        <v>3.68</v>
      </c>
      <c r="F317" s="101"/>
      <c r="G317" s="101"/>
      <c r="H317" s="101"/>
    </row>
    <row r="318" spans="1:8">
      <c r="A318" s="97">
        <v>44013</v>
      </c>
      <c r="B318" s="98">
        <v>799.58900000000006</v>
      </c>
      <c r="C318" s="99">
        <v>1.17</v>
      </c>
      <c r="D318" s="99">
        <v>2.93</v>
      </c>
      <c r="E318" s="100">
        <v>4.29</v>
      </c>
      <c r="F318" s="101"/>
      <c r="G318" s="101"/>
      <c r="H318" s="101"/>
    </row>
    <row r="319" spans="1:8">
      <c r="A319" s="97">
        <v>44044</v>
      </c>
      <c r="B319" s="98">
        <v>805.35599999999999</v>
      </c>
      <c r="C319" s="99">
        <v>0.72</v>
      </c>
      <c r="D319" s="99">
        <v>3.67</v>
      </c>
      <c r="E319" s="100">
        <v>4.5999999999999996</v>
      </c>
      <c r="F319" s="101"/>
      <c r="G319" s="101"/>
      <c r="H319" s="101"/>
    </row>
    <row r="320" spans="1:8">
      <c r="A320" s="97">
        <v>44075</v>
      </c>
      <c r="B320" s="98">
        <v>814.70100000000002</v>
      </c>
      <c r="C320" s="99">
        <v>1.1599999999999999</v>
      </c>
      <c r="D320" s="99">
        <v>4.87</v>
      </c>
      <c r="E320" s="100">
        <v>5.32</v>
      </c>
      <c r="F320" s="101"/>
      <c r="G320" s="101"/>
      <c r="H320" s="101"/>
    </row>
    <row r="321" spans="1:8">
      <c r="A321" s="97">
        <v>44105</v>
      </c>
      <c r="B321" s="98">
        <v>828.77800000000002</v>
      </c>
      <c r="C321" s="99">
        <v>1.73</v>
      </c>
      <c r="D321" s="99">
        <v>6.69</v>
      </c>
      <c r="E321" s="100">
        <v>6.95</v>
      </c>
      <c r="F321" s="101"/>
      <c r="G321" s="101"/>
      <c r="H321" s="101"/>
    </row>
    <row r="322" spans="1:8">
      <c r="A322" s="97">
        <v>44136</v>
      </c>
      <c r="B322" s="98">
        <v>839.38199999999995</v>
      </c>
      <c r="C322" s="99">
        <v>1.28</v>
      </c>
      <c r="D322" s="99">
        <v>8.0500000000000007</v>
      </c>
      <c r="E322" s="100">
        <v>8.2799999999999994</v>
      </c>
      <c r="F322" s="101"/>
      <c r="G322" s="101"/>
      <c r="H322" s="101"/>
    </row>
    <row r="323" spans="1:8" ht="15" thickBot="1">
      <c r="A323" s="88">
        <v>44166</v>
      </c>
      <c r="B323" s="95">
        <v>845.26800000000003</v>
      </c>
      <c r="C323" s="89">
        <v>0.7</v>
      </c>
      <c r="D323" s="89">
        <v>8.81</v>
      </c>
      <c r="E323" s="90">
        <v>8.81</v>
      </c>
      <c r="F323" s="101"/>
      <c r="G323" s="101"/>
      <c r="H323" s="101"/>
    </row>
    <row r="324" spans="1:8">
      <c r="A324" s="97">
        <v>44197</v>
      </c>
      <c r="B324" s="98">
        <v>852.80899999999997</v>
      </c>
      <c r="C324" s="99">
        <v>0.89</v>
      </c>
      <c r="D324" s="99">
        <v>0.89</v>
      </c>
      <c r="E324" s="100">
        <v>9.3699999999999992</v>
      </c>
      <c r="F324" s="116">
        <v>0.89</v>
      </c>
      <c r="G324" s="116">
        <v>0.89</v>
      </c>
      <c r="H324" s="116">
        <v>9.3699999999999992</v>
      </c>
    </row>
    <row r="325" spans="1:8">
      <c r="A325" s="97">
        <v>44228</v>
      </c>
      <c r="B325" s="98">
        <v>868.92899999999997</v>
      </c>
      <c r="C325" s="99">
        <v>1.89</v>
      </c>
      <c r="D325" s="99">
        <v>2.8</v>
      </c>
      <c r="E325" s="100">
        <v>11.07</v>
      </c>
      <c r="F325" s="116">
        <v>1.89</v>
      </c>
      <c r="G325" s="116">
        <v>2.8</v>
      </c>
      <c r="H325" s="116">
        <v>11.07</v>
      </c>
    </row>
    <row r="326" spans="1:8">
      <c r="A326" s="112">
        <v>44256</v>
      </c>
      <c r="B326" s="113">
        <v>880.26499999999999</v>
      </c>
      <c r="C326" s="114">
        <v>1.3</v>
      </c>
      <c r="D326" s="114">
        <v>4.1399999999999997</v>
      </c>
      <c r="E326" s="115">
        <v>12.23</v>
      </c>
      <c r="F326" s="116">
        <v>1.3</v>
      </c>
      <c r="G326" s="116">
        <v>4.1399999999999997</v>
      </c>
      <c r="H326" s="116">
        <v>12.23</v>
      </c>
    </row>
    <row r="327" spans="1:8">
      <c r="A327" s="97">
        <v>44287</v>
      </c>
      <c r="B327" s="98">
        <v>888.19100000000003</v>
      </c>
      <c r="C327" s="99">
        <v>0.9</v>
      </c>
      <c r="D327" s="99">
        <v>5.08</v>
      </c>
      <c r="E327" s="100">
        <v>12.99</v>
      </c>
      <c r="F327" s="116">
        <v>0.9</v>
      </c>
      <c r="G327" s="116">
        <v>5.08</v>
      </c>
      <c r="H327" s="116">
        <v>12.99</v>
      </c>
    </row>
    <row r="328" spans="1:8">
      <c r="A328" s="97">
        <v>44317</v>
      </c>
      <c r="B328" s="98">
        <v>907.899</v>
      </c>
      <c r="C328" s="99">
        <v>2.2200000000000002</v>
      </c>
      <c r="D328" s="99">
        <v>7.41</v>
      </c>
      <c r="E328" s="100">
        <v>15.26</v>
      </c>
      <c r="F328" s="116">
        <v>2.2200000000000002</v>
      </c>
      <c r="G328" s="116">
        <v>7.41</v>
      </c>
      <c r="H328" s="116">
        <v>15.26</v>
      </c>
    </row>
    <row r="329" spans="1:8">
      <c r="A329" s="97">
        <v>44348</v>
      </c>
      <c r="B329" s="98">
        <v>927.51199999999994</v>
      </c>
      <c r="C329" s="99">
        <v>2.16</v>
      </c>
      <c r="D329" s="99">
        <v>9.73</v>
      </c>
      <c r="E329" s="100">
        <v>17.36</v>
      </c>
      <c r="F329" s="116">
        <v>2.16</v>
      </c>
      <c r="G329" s="116">
        <v>9.73</v>
      </c>
      <c r="H329" s="116">
        <v>17.36</v>
      </c>
    </row>
    <row r="330" spans="1:8">
      <c r="A330" s="97">
        <v>44378</v>
      </c>
      <c r="B330" s="98">
        <v>935.35900000000004</v>
      </c>
      <c r="C330" s="99">
        <v>0.85</v>
      </c>
      <c r="D330" s="99">
        <v>10.66</v>
      </c>
      <c r="E330" s="100">
        <v>16.98</v>
      </c>
      <c r="F330" s="116">
        <v>0.85</v>
      </c>
      <c r="G330" s="116">
        <v>10.66</v>
      </c>
      <c r="H330" s="116">
        <v>16.98</v>
      </c>
    </row>
    <row r="331" spans="1:8">
      <c r="A331" s="97">
        <v>44409</v>
      </c>
      <c r="B331" s="98">
        <v>939.69899999999996</v>
      </c>
      <c r="C331" s="99">
        <v>0.46</v>
      </c>
      <c r="D331" s="99">
        <v>11.17</v>
      </c>
      <c r="E331" s="100">
        <v>16.68</v>
      </c>
      <c r="F331" s="116">
        <v>0.46</v>
      </c>
      <c r="G331" s="116">
        <v>11.17</v>
      </c>
      <c r="H331" s="116">
        <v>16.68</v>
      </c>
    </row>
    <row r="332" spans="1:8">
      <c r="A332" s="97">
        <v>44440</v>
      </c>
      <c r="B332" s="98">
        <v>944.52</v>
      </c>
      <c r="C332" s="99">
        <v>0.51</v>
      </c>
      <c r="D332" s="99">
        <v>11.74</v>
      </c>
      <c r="E332" s="100">
        <v>15.93</v>
      </c>
      <c r="F332" s="116">
        <v>0.51</v>
      </c>
      <c r="G332" s="116">
        <v>11.74</v>
      </c>
      <c r="H332" s="116">
        <v>15.93</v>
      </c>
    </row>
    <row r="333" spans="1:8">
      <c r="A333" s="97">
        <v>44470</v>
      </c>
      <c r="B333" s="98">
        <v>952.596</v>
      </c>
      <c r="C333" s="99">
        <v>0.86</v>
      </c>
      <c r="D333" s="99">
        <v>12.7</v>
      </c>
      <c r="E333" s="100">
        <v>14.94</v>
      </c>
      <c r="F333" s="116">
        <v>0.86</v>
      </c>
      <c r="G333" s="116">
        <v>12.7</v>
      </c>
      <c r="H333" s="116">
        <v>14.94</v>
      </c>
    </row>
    <row r="334" spans="1:8">
      <c r="A334" s="97">
        <v>44501</v>
      </c>
      <c r="B334" s="98">
        <v>959.00099999999998</v>
      </c>
      <c r="C334" s="99">
        <v>0.67</v>
      </c>
      <c r="D334" s="99">
        <v>13.46</v>
      </c>
      <c r="E334" s="100">
        <v>14.25</v>
      </c>
      <c r="F334" s="116">
        <v>0.67</v>
      </c>
      <c r="G334" s="116">
        <v>13.46</v>
      </c>
      <c r="H334" s="116">
        <v>14.25</v>
      </c>
    </row>
    <row r="335" spans="1:8" ht="15" thickBot="1">
      <c r="A335" s="88">
        <v>44531</v>
      </c>
      <c r="B335" s="95">
        <v>962.32100000000003</v>
      </c>
      <c r="C335" s="89">
        <v>0.35</v>
      </c>
      <c r="D335" s="89">
        <v>13.85</v>
      </c>
      <c r="E335" s="90">
        <v>13.85</v>
      </c>
      <c r="F335" s="116">
        <v>0.35</v>
      </c>
      <c r="G335" s="116">
        <v>13.85</v>
      </c>
      <c r="H335" s="116">
        <v>13.85</v>
      </c>
    </row>
    <row r="336" spans="1:8">
      <c r="A336" s="97">
        <v>44562</v>
      </c>
      <c r="B336" s="98">
        <v>969.18399999999997</v>
      </c>
      <c r="C336" s="99">
        <v>0.71</v>
      </c>
      <c r="D336" s="99">
        <v>0.71</v>
      </c>
      <c r="E336" s="100">
        <v>13.65</v>
      </c>
      <c r="F336" s="116">
        <v>0.71</v>
      </c>
      <c r="G336" s="116">
        <v>0.71</v>
      </c>
      <c r="H336" s="116">
        <v>13.65</v>
      </c>
    </row>
    <row r="337" spans="1:10">
      <c r="A337" s="97">
        <v>44593</v>
      </c>
      <c r="B337" s="98">
        <v>972.904</v>
      </c>
      <c r="C337" s="99">
        <v>0.38</v>
      </c>
      <c r="D337" s="99">
        <v>1.1000000000000001</v>
      </c>
      <c r="E337" s="100">
        <v>11.97</v>
      </c>
      <c r="F337" s="116">
        <v>0.38</v>
      </c>
      <c r="G337" s="116">
        <v>1.1000000000000001</v>
      </c>
      <c r="H337" s="116">
        <v>11.97</v>
      </c>
    </row>
    <row r="338" spans="1:10">
      <c r="A338" s="97">
        <v>44621</v>
      </c>
      <c r="B338" s="98">
        <v>981.24400000000003</v>
      </c>
      <c r="C338" s="99">
        <v>0.86</v>
      </c>
      <c r="D338" s="99">
        <v>1.97</v>
      </c>
      <c r="E338" s="100">
        <v>11.47</v>
      </c>
      <c r="F338" s="116">
        <v>0.86</v>
      </c>
      <c r="G338" s="116">
        <v>1.97</v>
      </c>
      <c r="H338" s="116">
        <v>11.47</v>
      </c>
    </row>
    <row r="339" spans="1:10">
      <c r="A339" s="97">
        <v>44652</v>
      </c>
      <c r="B339" s="98">
        <v>990.54300000000001</v>
      </c>
      <c r="C339" s="99">
        <v>0.95</v>
      </c>
      <c r="D339" s="99">
        <v>2.93</v>
      </c>
      <c r="E339" s="100">
        <v>11.52</v>
      </c>
      <c r="F339" s="116">
        <v>0.95</v>
      </c>
      <c r="G339" s="116">
        <v>2.93</v>
      </c>
      <c r="H339" s="116">
        <v>11.52</v>
      </c>
    </row>
    <row r="340" spans="1:10">
      <c r="A340" s="97">
        <v>44682</v>
      </c>
      <c r="B340" s="98">
        <v>1013.164</v>
      </c>
      <c r="C340" s="99">
        <v>2.2799999999999998</v>
      </c>
      <c r="D340" s="99">
        <v>5.28</v>
      </c>
      <c r="E340" s="100">
        <v>11.59</v>
      </c>
      <c r="F340" s="116">
        <v>2.2799999999999998</v>
      </c>
      <c r="G340" s="116">
        <v>5.28</v>
      </c>
      <c r="H340" s="116">
        <v>11.59</v>
      </c>
    </row>
    <row r="341" spans="1:10">
      <c r="A341" s="97">
        <v>44713</v>
      </c>
      <c r="B341" s="98">
        <v>1034.8240000000001</v>
      </c>
      <c r="C341" s="99">
        <v>2.14</v>
      </c>
      <c r="D341" s="99">
        <v>7.53</v>
      </c>
      <c r="E341" s="100">
        <v>11.57</v>
      </c>
      <c r="F341" s="116">
        <v>2.14</v>
      </c>
      <c r="G341" s="116">
        <v>7.53</v>
      </c>
      <c r="H341" s="116">
        <v>11.57</v>
      </c>
    </row>
    <row r="342" spans="1:10">
      <c r="A342" s="97">
        <v>44743</v>
      </c>
      <c r="B342" s="98">
        <v>1043.76</v>
      </c>
      <c r="C342" s="99">
        <v>0.86</v>
      </c>
      <c r="D342" s="99">
        <v>8.4600000000000009</v>
      </c>
      <c r="E342" s="100">
        <v>11.59</v>
      </c>
      <c r="F342" s="116">
        <v>0.86</v>
      </c>
      <c r="G342" s="116">
        <v>8.4600000000000009</v>
      </c>
      <c r="H342" s="116">
        <v>11.59</v>
      </c>
    </row>
    <row r="343" spans="1:10">
      <c r="A343" s="97">
        <v>44774</v>
      </c>
      <c r="B343" s="98">
        <v>1044.6790000000001</v>
      </c>
      <c r="C343" s="99">
        <v>0.09</v>
      </c>
      <c r="D343" s="99">
        <v>8.56</v>
      </c>
      <c r="E343" s="100">
        <v>11.17</v>
      </c>
      <c r="F343" s="116">
        <v>0.09</v>
      </c>
      <c r="G343" s="116">
        <v>8.56</v>
      </c>
      <c r="H343" s="116">
        <v>11.17</v>
      </c>
    </row>
    <row r="344" spans="1:10">
      <c r="A344" s="97">
        <v>44805</v>
      </c>
      <c r="B344" s="98">
        <v>1045.616</v>
      </c>
      <c r="C344" s="99">
        <v>0.09</v>
      </c>
      <c r="D344" s="99">
        <v>8.66</v>
      </c>
      <c r="E344" s="100">
        <v>10.7</v>
      </c>
      <c r="F344" s="116">
        <v>0.09</v>
      </c>
      <c r="G344" s="116">
        <v>8.66</v>
      </c>
      <c r="H344" s="116">
        <v>10.7</v>
      </c>
    </row>
    <row r="345" spans="1:10">
      <c r="A345" s="97">
        <v>44835</v>
      </c>
      <c r="B345" s="98">
        <v>1046.896</v>
      </c>
      <c r="C345" s="99">
        <v>0.12</v>
      </c>
      <c r="D345" s="99">
        <v>8.7899999999999991</v>
      </c>
      <c r="E345" s="100">
        <v>9.9</v>
      </c>
      <c r="F345" s="116">
        <v>0.12</v>
      </c>
      <c r="G345" s="116">
        <v>8.7899999999999991</v>
      </c>
      <c r="H345" s="116">
        <v>9.9</v>
      </c>
    </row>
    <row r="346" spans="1:10">
      <c r="A346" s="97">
        <v>44866</v>
      </c>
      <c r="B346" s="98">
        <v>1050.701</v>
      </c>
      <c r="C346" s="99">
        <v>0.36</v>
      </c>
      <c r="D346" s="99">
        <v>9.18</v>
      </c>
      <c r="E346" s="100">
        <v>9.56</v>
      </c>
      <c r="F346" s="116">
        <v>0.36</v>
      </c>
      <c r="G346" s="116">
        <v>9.18</v>
      </c>
      <c r="H346" s="116">
        <v>9.56</v>
      </c>
    </row>
    <row r="347" spans="1:10" ht="15" thickBot="1">
      <c r="A347" s="88">
        <v>44896</v>
      </c>
      <c r="B347" s="95">
        <v>1051.6320000000001</v>
      </c>
      <c r="C347" s="89">
        <v>0.09</v>
      </c>
      <c r="D347" s="89">
        <v>9.2799999999999994</v>
      </c>
      <c r="E347" s="90">
        <v>9.2799999999999994</v>
      </c>
      <c r="F347" s="116">
        <v>0.09</v>
      </c>
      <c r="G347" s="116">
        <v>9.2799999999999994</v>
      </c>
      <c r="H347" s="116">
        <v>9.2799999999999994</v>
      </c>
    </row>
    <row r="348" spans="1:10">
      <c r="A348" s="97">
        <v>44927</v>
      </c>
      <c r="B348" s="98">
        <v>1056.4179999999999</v>
      </c>
      <c r="C348" s="99">
        <v>0.46</v>
      </c>
      <c r="D348" s="99">
        <v>0.46</v>
      </c>
      <c r="E348" s="100">
        <v>9</v>
      </c>
      <c r="F348" s="116">
        <v>0.46</v>
      </c>
      <c r="G348" s="116">
        <v>0.46</v>
      </c>
      <c r="H348" s="116">
        <v>9</v>
      </c>
    </row>
    <row r="349" spans="1:10">
      <c r="A349" s="97">
        <v>44958</v>
      </c>
      <c r="B349" s="98">
        <v>1056.896</v>
      </c>
      <c r="C349" s="99">
        <v>0.05</v>
      </c>
      <c r="D349" s="99">
        <v>0.5</v>
      </c>
      <c r="E349" s="100">
        <v>8.6300000000000008</v>
      </c>
      <c r="F349" s="116">
        <v>0.05</v>
      </c>
      <c r="G349" s="116">
        <v>0.5</v>
      </c>
      <c r="H349" s="116">
        <v>8.6300000000000008</v>
      </c>
      <c r="I349" s="38"/>
      <c r="J349" s="38"/>
    </row>
    <row r="350" spans="1:10">
      <c r="A350" s="97">
        <v>44986</v>
      </c>
      <c r="B350" s="98">
        <v>1060.116</v>
      </c>
      <c r="C350" s="99">
        <v>0.3</v>
      </c>
      <c r="D350" s="99">
        <v>0.81</v>
      </c>
      <c r="E350" s="100">
        <v>8.0399999999999991</v>
      </c>
      <c r="F350" s="116">
        <v>0.3</v>
      </c>
      <c r="G350" s="116">
        <v>0.81</v>
      </c>
      <c r="H350" s="116">
        <v>8.0399999999999991</v>
      </c>
      <c r="I350" s="38"/>
      <c r="J350" s="38"/>
    </row>
    <row r="351" spans="1:10">
      <c r="A351" s="97">
        <v>45017</v>
      </c>
      <c r="B351" s="98">
        <v>1061.635</v>
      </c>
      <c r="C351" s="99">
        <v>0.14000000000000001</v>
      </c>
      <c r="D351" s="99">
        <v>0.95</v>
      </c>
      <c r="E351" s="100">
        <v>7.18</v>
      </c>
      <c r="F351" s="116">
        <v>0.14000000000000001</v>
      </c>
      <c r="G351" s="116">
        <v>0.95</v>
      </c>
      <c r="H351" s="116">
        <v>7.18</v>
      </c>
      <c r="I351" s="38"/>
      <c r="J351" s="38"/>
    </row>
    <row r="352" spans="1:10">
      <c r="A352" s="97">
        <v>45047</v>
      </c>
      <c r="B352" s="98">
        <v>1067.9190000000001</v>
      </c>
      <c r="C352" s="99">
        <v>0.59</v>
      </c>
      <c r="D352" s="99">
        <v>1.55</v>
      </c>
      <c r="E352" s="100">
        <v>5.4</v>
      </c>
      <c r="F352" s="116">
        <v>0.59</v>
      </c>
      <c r="G352" s="116">
        <v>1.55</v>
      </c>
      <c r="H352" s="116">
        <v>5.4</v>
      </c>
    </row>
    <row r="353" spans="1:12" ht="15" thickBot="1">
      <c r="A353" s="97">
        <v>45078</v>
      </c>
      <c r="B353" s="98">
        <v>1075.54</v>
      </c>
      <c r="C353" s="99">
        <v>0.71</v>
      </c>
      <c r="D353" s="99">
        <v>2.27</v>
      </c>
      <c r="E353" s="100">
        <v>3.93</v>
      </c>
      <c r="F353" s="116">
        <v>0.71</v>
      </c>
      <c r="G353" s="116">
        <v>2.27</v>
      </c>
      <c r="H353" s="116">
        <v>3.93</v>
      </c>
    </row>
    <row r="354" spans="1:12" ht="15" thickBot="1">
      <c r="A354" s="121">
        <v>45108</v>
      </c>
      <c r="B354" s="122">
        <v>1076.626</v>
      </c>
      <c r="C354" s="123">
        <v>0.1</v>
      </c>
      <c r="D354" s="123">
        <v>2.38</v>
      </c>
      <c r="E354" s="124">
        <v>3.15</v>
      </c>
      <c r="F354" s="116">
        <v>0.1</v>
      </c>
      <c r="G354" s="116">
        <v>2.38</v>
      </c>
      <c r="H354" s="116">
        <v>3.15</v>
      </c>
      <c r="J354" s="116"/>
    </row>
    <row r="355" spans="1:12">
      <c r="A355" s="117">
        <v>45139</v>
      </c>
      <c r="B355" s="118">
        <v>1078.412</v>
      </c>
      <c r="C355" s="119">
        <v>0.17</v>
      </c>
      <c r="D355" s="119">
        <v>2.5499999999999998</v>
      </c>
      <c r="E355" s="120">
        <v>3.23</v>
      </c>
      <c r="F355" s="116">
        <v>0.17</v>
      </c>
      <c r="G355" s="116">
        <v>2.5499999999999998</v>
      </c>
      <c r="H355" s="116">
        <v>3.23</v>
      </c>
      <c r="J355" s="116"/>
    </row>
    <row r="356" spans="1:12">
      <c r="A356" s="97">
        <v>45170</v>
      </c>
      <c r="B356" s="98">
        <v>1082.104</v>
      </c>
      <c r="C356" s="99">
        <v>0.34</v>
      </c>
      <c r="D356" s="99">
        <v>2.9</v>
      </c>
      <c r="E356" s="100">
        <v>3.49</v>
      </c>
      <c r="F356" s="116">
        <v>0.34</v>
      </c>
      <c r="G356" s="116">
        <v>2.9</v>
      </c>
      <c r="H356" s="116">
        <v>3.49</v>
      </c>
    </row>
    <row r="357" spans="1:12">
      <c r="A357" s="97">
        <v>45200</v>
      </c>
      <c r="B357" s="98">
        <v>1084.242</v>
      </c>
      <c r="C357" s="99">
        <v>0.2</v>
      </c>
      <c r="D357" s="99">
        <v>3.1</v>
      </c>
      <c r="E357" s="100">
        <v>3.57</v>
      </c>
      <c r="F357" s="116">
        <v>0.2</v>
      </c>
      <c r="G357" s="116">
        <v>3.1</v>
      </c>
      <c r="H357" s="116">
        <v>3.57</v>
      </c>
    </row>
    <row r="358" spans="1:12">
      <c r="A358" s="97">
        <v>45231</v>
      </c>
      <c r="B358" s="98">
        <v>1084.9860000000001</v>
      </c>
      <c r="C358" s="99">
        <v>7.0000000000000007E-2</v>
      </c>
      <c r="D358" s="99">
        <v>3.17</v>
      </c>
      <c r="E358" s="100">
        <v>3.26</v>
      </c>
      <c r="F358" s="116">
        <v>7.0000000000000007E-2</v>
      </c>
      <c r="G358" s="116">
        <v>3.17</v>
      </c>
      <c r="H358" s="116">
        <v>3.26</v>
      </c>
    </row>
    <row r="359" spans="1:12" ht="15" thickBot="1">
      <c r="A359" s="97">
        <v>45261</v>
      </c>
      <c r="B359" s="98">
        <v>1088.3119999999999</v>
      </c>
      <c r="C359" s="99">
        <v>0.31</v>
      </c>
      <c r="D359" s="99">
        <v>3.49</v>
      </c>
      <c r="E359" s="100">
        <v>3.49</v>
      </c>
      <c r="F359" s="116">
        <v>0.31</v>
      </c>
      <c r="G359" s="116">
        <v>3.49</v>
      </c>
      <c r="H359" s="116">
        <v>3.49</v>
      </c>
    </row>
    <row r="360" spans="1:12">
      <c r="A360" s="104">
        <v>45292</v>
      </c>
      <c r="B360" s="105">
        <v>1091.25</v>
      </c>
      <c r="C360" s="106">
        <v>0.27</v>
      </c>
      <c r="D360" s="106">
        <v>0.27</v>
      </c>
      <c r="E360" s="107">
        <v>3.3</v>
      </c>
      <c r="F360" s="116">
        <v>0.27</v>
      </c>
      <c r="G360" s="116">
        <v>0.27</v>
      </c>
      <c r="H360" s="116">
        <v>3.3</v>
      </c>
    </row>
    <row r="361" spans="1:12">
      <c r="A361" s="97">
        <v>45323</v>
      </c>
      <c r="B361" s="98">
        <v>1092.6849999999999</v>
      </c>
      <c r="C361" s="99">
        <v>0.13</v>
      </c>
      <c r="D361" s="99">
        <v>0.4</v>
      </c>
      <c r="E361" s="100">
        <v>3.39</v>
      </c>
      <c r="F361" s="116"/>
      <c r="G361" s="116"/>
      <c r="H361" s="116"/>
    </row>
    <row r="362" spans="1:12">
      <c r="A362" s="97">
        <v>45352</v>
      </c>
      <c r="B362" s="98">
        <v>1095.7380000000001</v>
      </c>
      <c r="C362" s="99">
        <v>0.28000000000000003</v>
      </c>
      <c r="D362" s="99">
        <v>0.68</v>
      </c>
      <c r="E362" s="100">
        <v>3.36</v>
      </c>
      <c r="F362" s="116"/>
      <c r="G362" s="116"/>
      <c r="H362" s="116"/>
    </row>
    <row r="363" spans="1:12">
      <c r="A363" s="97">
        <v>45383</v>
      </c>
      <c r="B363" s="98">
        <v>1101.3889999999999</v>
      </c>
      <c r="C363" s="99">
        <v>0.52</v>
      </c>
      <c r="D363" s="99">
        <v>1.2</v>
      </c>
      <c r="E363" s="100">
        <v>3.74</v>
      </c>
      <c r="F363" s="116"/>
      <c r="G363" s="116"/>
      <c r="H363" s="191"/>
      <c r="I363" s="192"/>
      <c r="J363" s="38"/>
      <c r="K363" s="38"/>
      <c r="L363" s="38"/>
    </row>
    <row r="364" spans="1:12">
      <c r="A364" s="97">
        <v>45413</v>
      </c>
      <c r="B364" s="98">
        <v>1110.8869999999999</v>
      </c>
      <c r="C364" s="99">
        <v>0.86</v>
      </c>
      <c r="D364" s="99">
        <v>2.0699999999999998</v>
      </c>
      <c r="E364" s="100">
        <v>4.0199999999999996</v>
      </c>
      <c r="F364" s="116"/>
      <c r="G364" s="116"/>
      <c r="H364" s="191"/>
      <c r="I364" s="192"/>
      <c r="J364" s="38"/>
      <c r="K364" s="38"/>
      <c r="L364" s="38"/>
    </row>
    <row r="365" spans="1:12">
      <c r="A365" s="97">
        <v>45444</v>
      </c>
      <c r="B365" s="98">
        <v>1118.827</v>
      </c>
      <c r="C365" s="99">
        <v>0.71</v>
      </c>
      <c r="D365" s="99">
        <v>2.8</v>
      </c>
      <c r="E365" s="100">
        <v>4.0199999999999996</v>
      </c>
      <c r="F365" s="116"/>
      <c r="G365" s="116"/>
      <c r="H365" s="191"/>
      <c r="I365" s="192"/>
      <c r="J365" s="38"/>
      <c r="K365" s="38"/>
      <c r="L365" s="38"/>
    </row>
    <row r="366" spans="1:12">
      <c r="A366" s="97">
        <v>45474</v>
      </c>
      <c r="B366" s="98">
        <v>1126.9159999999999</v>
      </c>
      <c r="C366" s="99">
        <v>0.72</v>
      </c>
      <c r="D366" s="99">
        <v>3.55</v>
      </c>
      <c r="E366" s="100">
        <v>4.67</v>
      </c>
      <c r="F366" s="116"/>
      <c r="G366" s="116"/>
      <c r="H366" s="191"/>
      <c r="I366" s="192"/>
      <c r="J366" s="38"/>
      <c r="K366" s="38"/>
      <c r="L366" s="38"/>
    </row>
    <row r="367" spans="1:12">
      <c r="A367" s="97">
        <v>45505</v>
      </c>
      <c r="B367" s="98">
        <v>1134.7750000000001</v>
      </c>
      <c r="C367" s="99">
        <v>0.7</v>
      </c>
      <c r="D367" s="99">
        <v>4.2699999999999996</v>
      </c>
      <c r="E367" s="100">
        <v>5.23</v>
      </c>
      <c r="F367" s="116"/>
      <c r="G367" s="116"/>
      <c r="H367" s="191"/>
      <c r="I367" s="192"/>
      <c r="J367" s="38"/>
      <c r="K367" s="38"/>
      <c r="L367" s="38"/>
    </row>
    <row r="368" spans="1:12">
      <c r="A368" s="97">
        <v>45536</v>
      </c>
      <c r="B368" s="98">
        <v>1141.3979999999999</v>
      </c>
      <c r="C368" s="99">
        <v>0.57999999999999996</v>
      </c>
      <c r="D368" s="99">
        <v>4.88</v>
      </c>
      <c r="E368" s="100">
        <v>5.48</v>
      </c>
      <c r="F368" s="116"/>
      <c r="G368" s="116"/>
      <c r="H368" s="191"/>
      <c r="I368" s="192"/>
      <c r="J368" s="38"/>
      <c r="K368" s="38"/>
      <c r="L368" s="38"/>
    </row>
    <row r="369" spans="1:12" ht="15" thickBot="1">
      <c r="A369" s="88">
        <v>45566</v>
      </c>
      <c r="B369" s="95">
        <v>1149.17</v>
      </c>
      <c r="C369" s="89">
        <v>0.68</v>
      </c>
      <c r="D369" s="89">
        <v>5.59</v>
      </c>
      <c r="E369" s="90">
        <v>5.99</v>
      </c>
      <c r="F369" s="116"/>
      <c r="G369" s="116"/>
      <c r="H369" s="191"/>
      <c r="I369" s="192"/>
      <c r="J369" s="38"/>
      <c r="K369" s="38"/>
      <c r="L369" s="38"/>
    </row>
    <row r="371" spans="1:12">
      <c r="A371" s="108" t="s">
        <v>29</v>
      </c>
    </row>
    <row r="380" spans="1:12">
      <c r="B380" s="109"/>
    </row>
  </sheetData>
  <mergeCells count="4">
    <mergeCell ref="A4:E4"/>
    <mergeCell ref="A5:A6"/>
    <mergeCell ref="B5:B6"/>
    <mergeCell ref="C5:E5"/>
  </mergeCells>
  <hyperlinks>
    <hyperlink ref="B1" r:id="rId1" xr:uid="{E7CAE3D2-9BCB-444E-85CB-CD73EE81B134}"/>
  </hyperlinks>
  <pageMargins left="0.511811024" right="0.511811024" top="0.78740157499999996" bottom="0.78740157499999996" header="0.31496062000000002" footer="0.31496062000000002"/>
  <pageSetup paperSize="9" orientation="portrait" horizontalDpi="0" verticalDpi="0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DCAE5-A0CE-4972-BB68-9F39BFDC0B77}">
  <sheetPr>
    <tabColor rgb="FF0070C0"/>
    <outlinePr summaryBelow="0" summaryRight="0"/>
  </sheetPr>
  <dimension ref="A1:AT52"/>
  <sheetViews>
    <sheetView showGridLines="0" showRowColHeaders="0" showZeros="0" zoomScale="70" zoomScaleNormal="70" workbookViewId="0">
      <selection activeCell="C2" sqref="C2"/>
    </sheetView>
  </sheetViews>
  <sheetFormatPr defaultColWidth="0" defaultRowHeight="14.4" zeroHeight="1" outlineLevelRow="3"/>
  <cols>
    <col min="1" max="1" width="3.6640625" bestFit="1" customWidth="1"/>
    <col min="2" max="2" width="8.33203125" style="4" bestFit="1" customWidth="1"/>
    <col min="3" max="3" width="59.33203125" style="4" bestFit="1" customWidth="1"/>
    <col min="4" max="7" width="18.5546875" style="10" customWidth="1"/>
    <col min="8" max="8" width="19.6640625" style="10" customWidth="1"/>
    <col min="9" max="9" width="18.33203125" style="10" customWidth="1"/>
    <col min="10" max="10" width="18.6640625" style="10" customWidth="1"/>
    <col min="11" max="13" width="17.6640625" style="10" customWidth="1"/>
    <col min="14" max="14" width="18.33203125" style="10" customWidth="1"/>
    <col min="15" max="15" width="18.6640625" style="10" customWidth="1"/>
    <col min="16" max="16" width="18.33203125" style="10" customWidth="1"/>
    <col min="17" max="17" width="17.6640625" style="10" customWidth="1"/>
    <col min="18" max="18" width="18.33203125" style="10" customWidth="1"/>
    <col min="19" max="20" width="18.6640625" style="10" customWidth="1"/>
    <col min="21" max="23" width="18.33203125" style="10" customWidth="1"/>
    <col min="24" max="24" width="18.6640625" style="10" customWidth="1"/>
    <col min="25" max="25" width="18.33203125" style="10" customWidth="1"/>
    <col min="26" max="26" width="18.6640625" style="10" customWidth="1"/>
    <col min="27" max="27" width="18.33203125" style="10" customWidth="1"/>
    <col min="28" max="28" width="18.33203125" style="10" bestFit="1" customWidth="1"/>
    <col min="29" max="30" width="18.33203125" style="10" customWidth="1"/>
    <col min="31" max="31" width="18.6640625" style="10" customWidth="1"/>
    <col min="32" max="32" width="18.33203125" style="10" customWidth="1"/>
    <col min="33" max="33" width="18.6640625" style="10" customWidth="1"/>
    <col min="34" max="34" width="17.6640625" style="10" customWidth="1"/>
    <col min="35" max="36" width="18.6640625" style="10" customWidth="1"/>
    <col min="37" max="37" width="17.6640625" style="10" customWidth="1"/>
    <col min="38" max="38" width="18.6640625" style="10" customWidth="1"/>
    <col min="39" max="42" width="18.33203125" style="10" customWidth="1"/>
    <col min="43" max="43" width="5" style="10" customWidth="1"/>
    <col min="44" max="45" width="20.33203125" style="18" bestFit="1" customWidth="1"/>
    <col min="46" max="46" width="1.77734375" customWidth="1"/>
    <col min="47" max="16384" width="8.88671875" hidden="1"/>
  </cols>
  <sheetData>
    <row r="1" spans="1:46" ht="15" customHeight="1">
      <c r="D1" s="8"/>
      <c r="E1" s="8"/>
      <c r="F1" s="8"/>
      <c r="G1" s="8"/>
      <c r="N1" s="5"/>
      <c r="O1" s="12"/>
      <c r="P1" s="13"/>
      <c r="Q1" s="13"/>
      <c r="R1" s="13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</row>
    <row r="2" spans="1:46" ht="15" customHeight="1">
      <c r="D2"/>
      <c r="E2" s="11"/>
      <c r="F2" s="11"/>
      <c r="G2" s="11"/>
      <c r="N2" s="5"/>
      <c r="O2" s="12"/>
      <c r="P2" s="14"/>
      <c r="Q2" s="31" t="s">
        <v>390</v>
      </c>
      <c r="R2" s="14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</row>
    <row r="3" spans="1:46" ht="29.25" customHeight="1">
      <c r="D3"/>
      <c r="E3" s="11"/>
      <c r="F3" s="11"/>
      <c r="G3" s="11"/>
      <c r="N3" s="5"/>
      <c r="O3" s="12"/>
      <c r="P3" s="13"/>
      <c r="Q3" s="1" t="s">
        <v>391</v>
      </c>
      <c r="R3" s="13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6">
      <c r="D4" s="250"/>
      <c r="E4" s="250"/>
      <c r="F4" s="250"/>
      <c r="G4" s="250"/>
      <c r="N4" s="5"/>
      <c r="O4" s="12"/>
      <c r="P4" s="13"/>
      <c r="Q4" s="1" t="s">
        <v>392</v>
      </c>
      <c r="R4" s="13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</row>
    <row r="5" spans="1:46" ht="15" customHeight="1">
      <c r="D5" s="41" t="s">
        <v>393</v>
      </c>
      <c r="E5" s="41" t="s">
        <v>394</v>
      </c>
      <c r="F5" s="41" t="s">
        <v>395</v>
      </c>
      <c r="G5" s="41" t="s">
        <v>465</v>
      </c>
      <c r="H5" s="41">
        <v>0.2</v>
      </c>
      <c r="I5" s="41">
        <v>0.5</v>
      </c>
      <c r="J5" s="41">
        <v>0.3</v>
      </c>
      <c r="K5" s="41"/>
      <c r="L5" s="5"/>
      <c r="M5" s="5"/>
      <c r="N5" s="5"/>
      <c r="O5" s="12"/>
      <c r="P5" s="14"/>
      <c r="Q5" s="14" t="s">
        <v>396</v>
      </c>
      <c r="R5" s="14"/>
      <c r="S5" s="11"/>
      <c r="T5" s="11"/>
      <c r="U5" s="11"/>
      <c r="V5" s="11"/>
      <c r="W5" s="41">
        <v>0.1</v>
      </c>
      <c r="X5" s="41">
        <v>0.35</v>
      </c>
      <c r="Y5" s="41">
        <v>0.45</v>
      </c>
      <c r="Z5" s="41">
        <f>1-Y5-X5-W5</f>
        <v>0.10000000000000006</v>
      </c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46">
      <c r="B6" s="35"/>
      <c r="C6" s="35"/>
      <c r="D6" s="5"/>
      <c r="E6" s="5"/>
      <c r="F6" s="5"/>
      <c r="G6" s="5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</row>
    <row r="7" spans="1:46" ht="19.5" customHeight="1">
      <c r="A7" s="39">
        <v>1</v>
      </c>
      <c r="B7" s="35"/>
      <c r="C7" s="35"/>
      <c r="D7" s="8" t="s">
        <v>397</v>
      </c>
      <c r="E7" s="8" t="s">
        <v>398</v>
      </c>
      <c r="F7" s="8" t="s">
        <v>399</v>
      </c>
      <c r="G7" s="8" t="s">
        <v>466</v>
      </c>
      <c r="H7" s="16" t="s">
        <v>397</v>
      </c>
      <c r="I7" s="16" t="str">
        <f>H7</f>
        <v>ETAPA 1</v>
      </c>
      <c r="J7" s="16" t="str">
        <f t="shared" ref="J7:AP7" si="0">I7</f>
        <v>ETAPA 1</v>
      </c>
      <c r="K7" s="16" t="str">
        <f t="shared" si="0"/>
        <v>ETAPA 1</v>
      </c>
      <c r="L7" s="40" t="s">
        <v>398</v>
      </c>
      <c r="M7" s="16" t="str">
        <f t="shared" si="0"/>
        <v>ETAPA 2</v>
      </c>
      <c r="N7" s="16" t="str">
        <f t="shared" si="0"/>
        <v>ETAPA 2</v>
      </c>
      <c r="O7" s="16" t="str">
        <f t="shared" si="0"/>
        <v>ETAPA 2</v>
      </c>
      <c r="P7" s="16" t="str">
        <f t="shared" si="0"/>
        <v>ETAPA 2</v>
      </c>
      <c r="Q7" s="16" t="str">
        <f t="shared" si="0"/>
        <v>ETAPA 2</v>
      </c>
      <c r="R7" s="16" t="str">
        <f t="shared" si="0"/>
        <v>ETAPA 2</v>
      </c>
      <c r="S7" s="16" t="str">
        <f t="shared" si="0"/>
        <v>ETAPA 2</v>
      </c>
      <c r="T7" s="16" t="str">
        <f t="shared" si="0"/>
        <v>ETAPA 2</v>
      </c>
      <c r="U7" s="16" t="str">
        <f t="shared" si="0"/>
        <v>ETAPA 2</v>
      </c>
      <c r="V7" s="16" t="str">
        <f t="shared" si="0"/>
        <v>ETAPA 2</v>
      </c>
      <c r="W7" s="16" t="str">
        <f t="shared" si="0"/>
        <v>ETAPA 2</v>
      </c>
      <c r="X7" s="16" t="str">
        <f t="shared" si="0"/>
        <v>ETAPA 2</v>
      </c>
      <c r="Y7" s="16" t="str">
        <f t="shared" si="0"/>
        <v>ETAPA 2</v>
      </c>
      <c r="Z7" s="16" t="str">
        <f t="shared" si="0"/>
        <v>ETAPA 2</v>
      </c>
      <c r="AA7" s="40" t="s">
        <v>399</v>
      </c>
      <c r="AB7" s="16" t="str">
        <f t="shared" si="0"/>
        <v>ETAPA 3</v>
      </c>
      <c r="AC7" s="16" t="str">
        <f t="shared" si="0"/>
        <v>ETAPA 3</v>
      </c>
      <c r="AD7" s="16" t="str">
        <f t="shared" si="0"/>
        <v>ETAPA 3</v>
      </c>
      <c r="AE7" s="16" t="str">
        <f t="shared" si="0"/>
        <v>ETAPA 3</v>
      </c>
      <c r="AF7" s="16" t="str">
        <f t="shared" si="0"/>
        <v>ETAPA 3</v>
      </c>
      <c r="AG7" s="16" t="str">
        <f t="shared" si="0"/>
        <v>ETAPA 3</v>
      </c>
      <c r="AH7" s="16" t="str">
        <f t="shared" si="0"/>
        <v>ETAPA 3</v>
      </c>
      <c r="AI7" s="16" t="str">
        <f t="shared" si="0"/>
        <v>ETAPA 3</v>
      </c>
      <c r="AJ7" s="16" t="str">
        <f t="shared" si="0"/>
        <v>ETAPA 3</v>
      </c>
      <c r="AK7" s="16" t="str">
        <f t="shared" si="0"/>
        <v>ETAPA 3</v>
      </c>
      <c r="AL7" s="16" t="str">
        <f t="shared" si="0"/>
        <v>ETAPA 3</v>
      </c>
      <c r="AM7" s="16" t="str">
        <f t="shared" si="0"/>
        <v>ETAPA 3</v>
      </c>
      <c r="AN7" s="16" t="str">
        <f t="shared" si="0"/>
        <v>ETAPA 3</v>
      </c>
      <c r="AO7" s="16" t="str">
        <f t="shared" si="0"/>
        <v>ETAPA 3</v>
      </c>
      <c r="AP7" s="16" t="str">
        <f t="shared" si="0"/>
        <v>ETAPA 3</v>
      </c>
      <c r="AQ7" s="16"/>
      <c r="AR7" s="19"/>
      <c r="AS7" s="19"/>
    </row>
    <row r="8" spans="1:46" ht="38.25" customHeight="1">
      <c r="A8" s="39">
        <v>2</v>
      </c>
      <c r="B8" s="179"/>
      <c r="C8" s="180" t="s">
        <v>468</v>
      </c>
      <c r="D8" s="9" t="s">
        <v>400</v>
      </c>
      <c r="E8" s="9" t="s">
        <v>401</v>
      </c>
      <c r="F8" s="9" t="s">
        <v>402</v>
      </c>
      <c r="G8" s="9" t="s">
        <v>467</v>
      </c>
      <c r="H8" s="2" t="s">
        <v>403</v>
      </c>
      <c r="I8" s="2" t="s">
        <v>404</v>
      </c>
      <c r="J8" s="2" t="s">
        <v>405</v>
      </c>
      <c r="K8" s="2" t="s">
        <v>406</v>
      </c>
      <c r="L8" s="2" t="s">
        <v>407</v>
      </c>
      <c r="M8" s="2" t="s">
        <v>408</v>
      </c>
      <c r="N8" s="2" t="s">
        <v>409</v>
      </c>
      <c r="O8" s="2" t="s">
        <v>410</v>
      </c>
      <c r="P8" s="2" t="s">
        <v>411</v>
      </c>
      <c r="Q8" s="2" t="s">
        <v>412</v>
      </c>
      <c r="R8" s="2" t="s">
        <v>413</v>
      </c>
      <c r="S8" s="2" t="s">
        <v>414</v>
      </c>
      <c r="T8" s="2" t="s">
        <v>415</v>
      </c>
      <c r="U8" s="2" t="s">
        <v>416</v>
      </c>
      <c r="V8" s="2" t="s">
        <v>417</v>
      </c>
      <c r="W8" s="2" t="s">
        <v>418</v>
      </c>
      <c r="X8" s="2" t="s">
        <v>419</v>
      </c>
      <c r="Y8" s="2" t="s">
        <v>420</v>
      </c>
      <c r="Z8" s="2" t="s">
        <v>421</v>
      </c>
      <c r="AA8" s="2" t="s">
        <v>422</v>
      </c>
      <c r="AB8" s="2" t="s">
        <v>423</v>
      </c>
      <c r="AC8" s="2" t="s">
        <v>424</v>
      </c>
      <c r="AD8" s="2" t="s">
        <v>425</v>
      </c>
      <c r="AE8" s="2" t="s">
        <v>426</v>
      </c>
      <c r="AF8" s="2" t="s">
        <v>427</v>
      </c>
      <c r="AG8" s="2" t="s">
        <v>428</v>
      </c>
      <c r="AH8" s="2" t="s">
        <v>429</v>
      </c>
      <c r="AI8" s="2" t="s">
        <v>430</v>
      </c>
      <c r="AJ8" s="2" t="s">
        <v>431</v>
      </c>
      <c r="AK8" s="2" t="s">
        <v>432</v>
      </c>
      <c r="AL8" s="2" t="s">
        <v>433</v>
      </c>
      <c r="AM8" s="2" t="s">
        <v>434</v>
      </c>
      <c r="AN8" s="2" t="s">
        <v>435</v>
      </c>
      <c r="AO8" s="2" t="s">
        <v>436</v>
      </c>
      <c r="AP8" s="2" t="s">
        <v>437</v>
      </c>
      <c r="AQ8" s="2"/>
      <c r="AR8" s="20" t="s">
        <v>438</v>
      </c>
      <c r="AS8" s="20" t="s">
        <v>439</v>
      </c>
    </row>
    <row r="9" spans="1:46">
      <c r="A9" s="39">
        <v>3</v>
      </c>
      <c r="B9" s="7">
        <v>1</v>
      </c>
      <c r="C9" s="7" t="s">
        <v>440</v>
      </c>
      <c r="D9" s="45"/>
      <c r="E9" s="45">
        <f>SUBTOTAL(9,E10:E36)</f>
        <v>532247412.14931518</v>
      </c>
      <c r="F9" s="45"/>
      <c r="G9" s="45">
        <f>SUBTOTAL(9,G10:G36)</f>
        <v>0</v>
      </c>
      <c r="H9" s="22">
        <f>SUBTOTAL(9,H10:H38)</f>
        <v>122308006.41254285</v>
      </c>
      <c r="I9" s="22">
        <f>SUBTOTAL(9,I10:I38)</f>
        <v>263688328.79353496</v>
      </c>
      <c r="J9" s="22">
        <f>SUBTOTAL(9,J10:J38)</f>
        <v>146251076.94323745</v>
      </c>
      <c r="K9" s="22">
        <f>SUBTOTAL(9,K10:K38)</f>
        <v>0</v>
      </c>
      <c r="L9" s="22">
        <f t="shared" ref="L9:AR9" si="1">SUBTOTAL(9,L10:L36)</f>
        <v>0</v>
      </c>
      <c r="M9" s="22">
        <f t="shared" si="1"/>
        <v>0</v>
      </c>
      <c r="N9" s="22">
        <f t="shared" si="1"/>
        <v>0</v>
      </c>
      <c r="O9" s="22">
        <f t="shared" si="1"/>
        <v>0</v>
      </c>
      <c r="P9" s="22">
        <f t="shared" si="1"/>
        <v>0</v>
      </c>
      <c r="Q9" s="22">
        <f t="shared" si="1"/>
        <v>0</v>
      </c>
      <c r="R9" s="22">
        <f t="shared" si="1"/>
        <v>0</v>
      </c>
      <c r="S9" s="22">
        <f t="shared" si="1"/>
        <v>0</v>
      </c>
      <c r="T9" s="22">
        <f t="shared" si="1"/>
        <v>0</v>
      </c>
      <c r="U9" s="22">
        <f t="shared" si="1"/>
        <v>0</v>
      </c>
      <c r="V9" s="22">
        <f t="shared" si="1"/>
        <v>0</v>
      </c>
      <c r="W9" s="22">
        <f t="shared" si="1"/>
        <v>0</v>
      </c>
      <c r="X9" s="22">
        <f t="shared" si="1"/>
        <v>0</v>
      </c>
      <c r="Y9" s="22">
        <f t="shared" si="1"/>
        <v>0</v>
      </c>
      <c r="Z9" s="22">
        <f t="shared" si="1"/>
        <v>0</v>
      </c>
      <c r="AA9" s="22">
        <f t="shared" si="1"/>
        <v>0</v>
      </c>
      <c r="AB9" s="22">
        <f t="shared" si="1"/>
        <v>0</v>
      </c>
      <c r="AC9" s="22">
        <f t="shared" si="1"/>
        <v>0</v>
      </c>
      <c r="AD9" s="22">
        <f t="shared" si="1"/>
        <v>0</v>
      </c>
      <c r="AE9" s="22">
        <f t="shared" si="1"/>
        <v>0</v>
      </c>
      <c r="AF9" s="22">
        <f t="shared" si="1"/>
        <v>0</v>
      </c>
      <c r="AG9" s="22">
        <f t="shared" si="1"/>
        <v>0</v>
      </c>
      <c r="AH9" s="22">
        <f t="shared" si="1"/>
        <v>0</v>
      </c>
      <c r="AI9" s="22">
        <f t="shared" si="1"/>
        <v>0</v>
      </c>
      <c r="AJ9" s="22">
        <f t="shared" si="1"/>
        <v>0</v>
      </c>
      <c r="AK9" s="22">
        <f t="shared" si="1"/>
        <v>0</v>
      </c>
      <c r="AL9" s="22">
        <f t="shared" si="1"/>
        <v>0</v>
      </c>
      <c r="AM9" s="22">
        <f t="shared" si="1"/>
        <v>0</v>
      </c>
      <c r="AN9" s="22">
        <f t="shared" si="1"/>
        <v>0</v>
      </c>
      <c r="AO9" s="22">
        <f t="shared" si="1"/>
        <v>0</v>
      </c>
      <c r="AP9" s="22">
        <f t="shared" si="1"/>
        <v>0</v>
      </c>
      <c r="AQ9" s="22">
        <f t="shared" si="1"/>
        <v>0</v>
      </c>
      <c r="AR9" s="22">
        <f t="shared" si="1"/>
        <v>532247412.14931518</v>
      </c>
      <c r="AS9" s="22">
        <f>AVERAGE(H9:AP9)</f>
        <v>15207068.918551864</v>
      </c>
      <c r="AT9" s="50">
        <f t="shared" ref="AT9:AT13" si="2">AR9-SUM(D9:G9)</f>
        <v>0</v>
      </c>
    </row>
    <row r="10" spans="1:46" outlineLevel="1">
      <c r="A10" s="39">
        <v>4</v>
      </c>
      <c r="B10" s="6" t="s">
        <v>441</v>
      </c>
      <c r="C10" s="6" t="s">
        <v>442</v>
      </c>
      <c r="D10" s="46"/>
      <c r="E10" s="46">
        <f>SUBTOTAL(9,E11:E24)</f>
        <v>233830537.3173883</v>
      </c>
      <c r="F10" s="46"/>
      <c r="G10" s="46">
        <f t="shared" ref="G10:AO10" si="3">SUBTOTAL(9,G11:G24)</f>
        <v>0</v>
      </c>
      <c r="H10" s="23">
        <f t="shared" si="3"/>
        <v>58655801.827190146</v>
      </c>
      <c r="I10" s="23">
        <f t="shared" si="3"/>
        <v>115872736.1891626</v>
      </c>
      <c r="J10" s="23">
        <f t="shared" si="3"/>
        <v>59301999.301035568</v>
      </c>
      <c r="K10" s="23">
        <f t="shared" si="3"/>
        <v>0</v>
      </c>
      <c r="L10" s="23">
        <f t="shared" si="3"/>
        <v>0</v>
      </c>
      <c r="M10" s="23">
        <f t="shared" si="3"/>
        <v>0</v>
      </c>
      <c r="N10" s="23">
        <f t="shared" si="3"/>
        <v>0</v>
      </c>
      <c r="O10" s="23">
        <f t="shared" si="3"/>
        <v>0</v>
      </c>
      <c r="P10" s="23">
        <f t="shared" si="3"/>
        <v>0</v>
      </c>
      <c r="Q10" s="23">
        <f t="shared" si="3"/>
        <v>0</v>
      </c>
      <c r="R10" s="23">
        <f t="shared" si="3"/>
        <v>0</v>
      </c>
      <c r="S10" s="23">
        <f t="shared" si="3"/>
        <v>0</v>
      </c>
      <c r="T10" s="23">
        <f t="shared" si="3"/>
        <v>0</v>
      </c>
      <c r="U10" s="23">
        <f t="shared" si="3"/>
        <v>0</v>
      </c>
      <c r="V10" s="23">
        <f t="shared" si="3"/>
        <v>0</v>
      </c>
      <c r="W10" s="23">
        <f t="shared" si="3"/>
        <v>0</v>
      </c>
      <c r="X10" s="23">
        <f t="shared" si="3"/>
        <v>0</v>
      </c>
      <c r="Y10" s="23">
        <f t="shared" si="3"/>
        <v>0</v>
      </c>
      <c r="Z10" s="23">
        <f t="shared" si="3"/>
        <v>0</v>
      </c>
      <c r="AA10" s="23">
        <f t="shared" si="3"/>
        <v>0</v>
      </c>
      <c r="AB10" s="23">
        <f t="shared" si="3"/>
        <v>0</v>
      </c>
      <c r="AC10" s="23">
        <f t="shared" si="3"/>
        <v>0</v>
      </c>
      <c r="AD10" s="23">
        <f t="shared" si="3"/>
        <v>0</v>
      </c>
      <c r="AE10" s="23">
        <f t="shared" si="3"/>
        <v>0</v>
      </c>
      <c r="AF10" s="23">
        <f t="shared" si="3"/>
        <v>0</v>
      </c>
      <c r="AG10" s="23">
        <f t="shared" si="3"/>
        <v>0</v>
      </c>
      <c r="AH10" s="23">
        <f t="shared" si="3"/>
        <v>0</v>
      </c>
      <c r="AI10" s="23">
        <f t="shared" si="3"/>
        <v>0</v>
      </c>
      <c r="AJ10" s="23">
        <f t="shared" si="3"/>
        <v>0</v>
      </c>
      <c r="AK10" s="23">
        <f t="shared" si="3"/>
        <v>0</v>
      </c>
      <c r="AL10" s="23">
        <f t="shared" si="3"/>
        <v>0</v>
      </c>
      <c r="AM10" s="23">
        <f t="shared" si="3"/>
        <v>0</v>
      </c>
      <c r="AN10" s="23">
        <f t="shared" si="3"/>
        <v>0</v>
      </c>
      <c r="AO10" s="23">
        <f t="shared" si="3"/>
        <v>0</v>
      </c>
      <c r="AP10" s="23"/>
      <c r="AQ10" s="23"/>
      <c r="AR10" s="23">
        <f>SUBTOTAL(9,AR11:AR24)</f>
        <v>233830537.3173883</v>
      </c>
      <c r="AS10" s="23">
        <f>AVERAGE(H10:AP10)</f>
        <v>6877368.7446290674</v>
      </c>
      <c r="AT10" s="50">
        <f t="shared" si="2"/>
        <v>0</v>
      </c>
    </row>
    <row r="11" spans="1:46" outlineLevel="2">
      <c r="A11" s="39">
        <v>5</v>
      </c>
      <c r="B11" s="3"/>
      <c r="C11" s="3" t="s">
        <v>443</v>
      </c>
      <c r="D11" s="42"/>
      <c r="E11" s="42"/>
      <c r="F11" s="42"/>
      <c r="G11" s="42">
        <f t="shared" ref="G11:AP11" si="4">SUBTOTAL(9,G13:G15)</f>
        <v>0</v>
      </c>
      <c r="H11" s="24">
        <f t="shared" si="4"/>
        <v>0</v>
      </c>
      <c r="I11" s="24">
        <f t="shared" si="4"/>
        <v>0</v>
      </c>
      <c r="J11" s="24">
        <f t="shared" si="4"/>
        <v>0</v>
      </c>
      <c r="K11" s="24">
        <f t="shared" si="4"/>
        <v>0</v>
      </c>
      <c r="L11" s="24">
        <f t="shared" si="4"/>
        <v>0</v>
      </c>
      <c r="M11" s="24">
        <f t="shared" si="4"/>
        <v>0</v>
      </c>
      <c r="N11" s="24">
        <f t="shared" si="4"/>
        <v>0</v>
      </c>
      <c r="O11" s="24">
        <f t="shared" si="4"/>
        <v>0</v>
      </c>
      <c r="P11" s="24">
        <f t="shared" si="4"/>
        <v>0</v>
      </c>
      <c r="Q11" s="24">
        <f t="shared" si="4"/>
        <v>0</v>
      </c>
      <c r="R11" s="24">
        <f t="shared" si="4"/>
        <v>0</v>
      </c>
      <c r="S11" s="24">
        <f t="shared" si="4"/>
        <v>0</v>
      </c>
      <c r="T11" s="24">
        <f t="shared" si="4"/>
        <v>0</v>
      </c>
      <c r="U11" s="24">
        <f t="shared" si="4"/>
        <v>0</v>
      </c>
      <c r="V11" s="24">
        <f t="shared" si="4"/>
        <v>0</v>
      </c>
      <c r="W11" s="24">
        <f t="shared" si="4"/>
        <v>0</v>
      </c>
      <c r="X11" s="24">
        <f t="shared" si="4"/>
        <v>0</v>
      </c>
      <c r="Y11" s="24">
        <f t="shared" si="4"/>
        <v>0</v>
      </c>
      <c r="Z11" s="24">
        <f t="shared" si="4"/>
        <v>0</v>
      </c>
      <c r="AA11" s="24">
        <f t="shared" si="4"/>
        <v>0</v>
      </c>
      <c r="AB11" s="24">
        <f t="shared" si="4"/>
        <v>0</v>
      </c>
      <c r="AC11" s="24">
        <f t="shared" si="4"/>
        <v>0</v>
      </c>
      <c r="AD11" s="24">
        <f t="shared" si="4"/>
        <v>0</v>
      </c>
      <c r="AE11" s="24">
        <f t="shared" si="4"/>
        <v>0</v>
      </c>
      <c r="AF11" s="24">
        <f t="shared" si="4"/>
        <v>0</v>
      </c>
      <c r="AG11" s="24">
        <f t="shared" si="4"/>
        <v>0</v>
      </c>
      <c r="AH11" s="24">
        <f t="shared" si="4"/>
        <v>0</v>
      </c>
      <c r="AI11" s="24">
        <f t="shared" si="4"/>
        <v>0</v>
      </c>
      <c r="AJ11" s="24">
        <f t="shared" si="4"/>
        <v>0</v>
      </c>
      <c r="AK11" s="24">
        <f t="shared" si="4"/>
        <v>0</v>
      </c>
      <c r="AL11" s="24">
        <f t="shared" si="4"/>
        <v>0</v>
      </c>
      <c r="AM11" s="24">
        <f t="shared" si="4"/>
        <v>0</v>
      </c>
      <c r="AN11" s="24">
        <f t="shared" si="4"/>
        <v>0</v>
      </c>
      <c r="AO11" s="24">
        <f t="shared" si="4"/>
        <v>0</v>
      </c>
      <c r="AP11" s="24">
        <f t="shared" si="4"/>
        <v>0</v>
      </c>
      <c r="AQ11" s="24"/>
      <c r="AR11" s="25">
        <f>SUBTOTAL(9,AR13:AR15)</f>
        <v>0</v>
      </c>
      <c r="AS11" s="25">
        <f>AVERAGE(H11:AP11)</f>
        <v>0</v>
      </c>
      <c r="AT11" s="50">
        <f t="shared" si="2"/>
        <v>0</v>
      </c>
    </row>
    <row r="12" spans="1:46" outlineLevel="2">
      <c r="A12" s="39">
        <v>6</v>
      </c>
      <c r="B12" s="32" t="s">
        <v>444</v>
      </c>
      <c r="C12" s="32" t="s">
        <v>516</v>
      </c>
      <c r="D12" s="44"/>
      <c r="E12" s="44"/>
      <c r="F12" s="44">
        <f t="shared" ref="F12:AO12" si="5">SUBTOTAL(9,F13:F15)</f>
        <v>0</v>
      </c>
      <c r="G12" s="44">
        <f t="shared" si="5"/>
        <v>0</v>
      </c>
      <c r="H12" s="37">
        <f t="shared" si="5"/>
        <v>0</v>
      </c>
      <c r="I12" s="37">
        <f t="shared" si="5"/>
        <v>0</v>
      </c>
      <c r="J12" s="37">
        <f t="shared" si="5"/>
        <v>0</v>
      </c>
      <c r="K12" s="37">
        <f t="shared" si="5"/>
        <v>0</v>
      </c>
      <c r="L12" s="37">
        <f t="shared" si="5"/>
        <v>0</v>
      </c>
      <c r="M12" s="37">
        <f t="shared" si="5"/>
        <v>0</v>
      </c>
      <c r="N12" s="37">
        <f t="shared" si="5"/>
        <v>0</v>
      </c>
      <c r="O12" s="37">
        <f t="shared" si="5"/>
        <v>0</v>
      </c>
      <c r="P12" s="37">
        <f t="shared" si="5"/>
        <v>0</v>
      </c>
      <c r="Q12" s="37">
        <f t="shared" si="5"/>
        <v>0</v>
      </c>
      <c r="R12" s="37">
        <f t="shared" si="5"/>
        <v>0</v>
      </c>
      <c r="S12" s="37">
        <f t="shared" si="5"/>
        <v>0</v>
      </c>
      <c r="T12" s="37">
        <f t="shared" si="5"/>
        <v>0</v>
      </c>
      <c r="U12" s="37">
        <f t="shared" si="5"/>
        <v>0</v>
      </c>
      <c r="V12" s="37">
        <f t="shared" si="5"/>
        <v>0</v>
      </c>
      <c r="W12" s="37">
        <f t="shared" si="5"/>
        <v>0</v>
      </c>
      <c r="X12" s="37">
        <f t="shared" si="5"/>
        <v>0</v>
      </c>
      <c r="Y12" s="37">
        <f t="shared" si="5"/>
        <v>0</v>
      </c>
      <c r="Z12" s="37">
        <f t="shared" si="5"/>
        <v>0</v>
      </c>
      <c r="AA12" s="37">
        <f t="shared" si="5"/>
        <v>0</v>
      </c>
      <c r="AB12" s="37">
        <f t="shared" si="5"/>
        <v>0</v>
      </c>
      <c r="AC12" s="37">
        <f t="shared" si="5"/>
        <v>0</v>
      </c>
      <c r="AD12" s="37">
        <f t="shared" si="5"/>
        <v>0</v>
      </c>
      <c r="AE12" s="37">
        <f t="shared" si="5"/>
        <v>0</v>
      </c>
      <c r="AF12" s="37">
        <f t="shared" si="5"/>
        <v>0</v>
      </c>
      <c r="AG12" s="37">
        <f t="shared" si="5"/>
        <v>0</v>
      </c>
      <c r="AH12" s="37">
        <f t="shared" si="5"/>
        <v>0</v>
      </c>
      <c r="AI12" s="37">
        <f t="shared" si="5"/>
        <v>0</v>
      </c>
      <c r="AJ12" s="37">
        <f t="shared" si="5"/>
        <v>0</v>
      </c>
      <c r="AK12" s="37">
        <f t="shared" si="5"/>
        <v>0</v>
      </c>
      <c r="AL12" s="37">
        <f t="shared" si="5"/>
        <v>0</v>
      </c>
      <c r="AM12" s="37">
        <f t="shared" si="5"/>
        <v>0</v>
      </c>
      <c r="AN12" s="37">
        <f t="shared" si="5"/>
        <v>0</v>
      </c>
      <c r="AO12" s="37">
        <f t="shared" si="5"/>
        <v>0</v>
      </c>
      <c r="AP12" s="37"/>
      <c r="AQ12" s="37"/>
      <c r="AR12" s="33">
        <f>SUBTOTAL(9,AR13:AR15)</f>
        <v>0</v>
      </c>
      <c r="AS12" s="33">
        <f t="shared" ref="AS12:AS35" si="6">AVERAGE(H12:AP12)</f>
        <v>0</v>
      </c>
      <c r="AT12" s="50">
        <f t="shared" si="2"/>
        <v>0</v>
      </c>
    </row>
    <row r="13" spans="1:46" outlineLevel="3">
      <c r="A13" s="39">
        <v>7</v>
      </c>
      <c r="B13" s="21" t="s">
        <v>445</v>
      </c>
      <c r="C13" s="21" t="s">
        <v>9</v>
      </c>
      <c r="D13" s="43"/>
      <c r="E13" s="43"/>
      <c r="F13" s="43"/>
      <c r="G13" s="43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>
        <f t="shared" ref="W13:Y13" si="7">$G13*W$5</f>
        <v>0</v>
      </c>
      <c r="X13" s="36">
        <f t="shared" si="7"/>
        <v>0</v>
      </c>
      <c r="Y13" s="36">
        <f t="shared" si="7"/>
        <v>0</v>
      </c>
      <c r="Z13" s="36">
        <f>$G13*Z$5</f>
        <v>0</v>
      </c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26">
        <f>SUM(H13:AP13)</f>
        <v>0</v>
      </c>
      <c r="AS13" s="26">
        <f t="shared" si="6"/>
        <v>0</v>
      </c>
      <c r="AT13" s="50">
        <f t="shared" si="2"/>
        <v>0</v>
      </c>
    </row>
    <row r="14" spans="1:46" outlineLevel="3">
      <c r="A14" s="39"/>
      <c r="B14" s="21" t="s">
        <v>446</v>
      </c>
      <c r="C14" s="21" t="s">
        <v>447</v>
      </c>
      <c r="D14" s="43"/>
      <c r="E14" s="43"/>
      <c r="F14" s="43"/>
      <c r="G14" s="43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26"/>
      <c r="AS14" s="26"/>
      <c r="AT14" s="50"/>
    </row>
    <row r="15" spans="1:46" outlineLevel="3">
      <c r="A15" s="39"/>
      <c r="B15" s="21" t="s">
        <v>448</v>
      </c>
      <c r="C15" s="21" t="s">
        <v>449</v>
      </c>
      <c r="D15" s="43"/>
      <c r="E15" s="43"/>
      <c r="F15" s="43"/>
      <c r="G15" s="43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26"/>
      <c r="AS15" s="26"/>
      <c r="AT15" s="50"/>
    </row>
    <row r="16" spans="1:46" outlineLevel="2">
      <c r="A16" s="39"/>
      <c r="B16" s="32" t="s">
        <v>450</v>
      </c>
      <c r="C16" s="32" t="s">
        <v>2</v>
      </c>
      <c r="D16" s="44"/>
      <c r="E16" s="44">
        <f>SUBTOTAL(9,E17:E24)</f>
        <v>233830537.3173883</v>
      </c>
      <c r="F16" s="44"/>
      <c r="G16" s="44"/>
      <c r="H16" s="37">
        <f t="shared" ref="H16:J16" si="8">SUBTOTAL(9,H17:H24)</f>
        <v>58655801.827190146</v>
      </c>
      <c r="I16" s="37">
        <f t="shared" si="8"/>
        <v>115872736.1891626</v>
      </c>
      <c r="J16" s="37">
        <f t="shared" si="8"/>
        <v>59301999.301035568</v>
      </c>
      <c r="K16" s="37"/>
      <c r="L16" s="37">
        <f t="shared" ref="L16:AP16" si="9">SUBTOTAL(9,L17:L24)</f>
        <v>0</v>
      </c>
      <c r="M16" s="37">
        <f t="shared" si="9"/>
        <v>0</v>
      </c>
      <c r="N16" s="37">
        <f t="shared" si="9"/>
        <v>0</v>
      </c>
      <c r="O16" s="37">
        <f t="shared" si="9"/>
        <v>0</v>
      </c>
      <c r="P16" s="37">
        <f t="shared" si="9"/>
        <v>0</v>
      </c>
      <c r="Q16" s="37">
        <f t="shared" si="9"/>
        <v>0</v>
      </c>
      <c r="R16" s="37">
        <f t="shared" si="9"/>
        <v>0</v>
      </c>
      <c r="S16" s="37">
        <f t="shared" si="9"/>
        <v>0</v>
      </c>
      <c r="T16" s="37">
        <f t="shared" si="9"/>
        <v>0</v>
      </c>
      <c r="U16" s="37">
        <f t="shared" si="9"/>
        <v>0</v>
      </c>
      <c r="V16" s="37">
        <f t="shared" si="9"/>
        <v>0</v>
      </c>
      <c r="W16" s="37">
        <f t="shared" si="9"/>
        <v>0</v>
      </c>
      <c r="X16" s="37">
        <f t="shared" si="9"/>
        <v>0</v>
      </c>
      <c r="Y16" s="37">
        <f t="shared" si="9"/>
        <v>0</v>
      </c>
      <c r="Z16" s="37">
        <f t="shared" si="9"/>
        <v>0</v>
      </c>
      <c r="AA16" s="37">
        <f t="shared" si="9"/>
        <v>0</v>
      </c>
      <c r="AB16" s="37">
        <f t="shared" si="9"/>
        <v>0</v>
      </c>
      <c r="AC16" s="37">
        <f t="shared" si="9"/>
        <v>0</v>
      </c>
      <c r="AD16" s="37">
        <f t="shared" si="9"/>
        <v>0</v>
      </c>
      <c r="AE16" s="37">
        <f t="shared" si="9"/>
        <v>0</v>
      </c>
      <c r="AF16" s="37">
        <f t="shared" si="9"/>
        <v>0</v>
      </c>
      <c r="AG16" s="37">
        <f t="shared" si="9"/>
        <v>0</v>
      </c>
      <c r="AH16" s="37">
        <f t="shared" si="9"/>
        <v>0</v>
      </c>
      <c r="AI16" s="37">
        <f t="shared" si="9"/>
        <v>0</v>
      </c>
      <c r="AJ16" s="37">
        <f t="shared" si="9"/>
        <v>0</v>
      </c>
      <c r="AK16" s="37">
        <f t="shared" si="9"/>
        <v>0</v>
      </c>
      <c r="AL16" s="37">
        <f t="shared" si="9"/>
        <v>0</v>
      </c>
      <c r="AM16" s="37">
        <f t="shared" si="9"/>
        <v>0</v>
      </c>
      <c r="AN16" s="37">
        <f t="shared" si="9"/>
        <v>0</v>
      </c>
      <c r="AO16" s="37">
        <f t="shared" si="9"/>
        <v>0</v>
      </c>
      <c r="AP16" s="37">
        <f t="shared" si="9"/>
        <v>0</v>
      </c>
      <c r="AQ16" s="37"/>
      <c r="AR16" s="33">
        <f>SUBTOTAL(9,AR17:AR24)</f>
        <v>233830537.3173883</v>
      </c>
      <c r="AS16" s="33">
        <f t="shared" si="6"/>
        <v>6877368.7446290674</v>
      </c>
      <c r="AT16" s="50">
        <f t="shared" ref="AT16:AT36" si="10">AR16-SUM(D16:G16)</f>
        <v>0</v>
      </c>
    </row>
    <row r="17" spans="1:46" outlineLevel="3">
      <c r="A17" s="39"/>
      <c r="B17" s="21" t="s">
        <v>451</v>
      </c>
      <c r="C17" s="21" t="s">
        <v>506</v>
      </c>
      <c r="D17" s="43"/>
      <c r="E17" s="43">
        <f>OBR_CONCESSIONÁRIO!F5</f>
        <v>43699323.599586606</v>
      </c>
      <c r="F17" s="43"/>
      <c r="G17" s="43"/>
      <c r="H17" s="36">
        <f t="shared" ref="H17:J20" si="11">$E17*H$5</f>
        <v>8739864.7199173216</v>
      </c>
      <c r="I17" s="36">
        <f t="shared" si="11"/>
        <v>21849661.799793303</v>
      </c>
      <c r="J17" s="36">
        <f t="shared" si="11"/>
        <v>13109797.079875981</v>
      </c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26">
        <f t="shared" ref="AR17:AR18" si="12">SUM(H17:AP17)</f>
        <v>43699323.599586606</v>
      </c>
      <c r="AS17" s="26">
        <f t="shared" si="6"/>
        <v>14566441.199862203</v>
      </c>
      <c r="AT17" s="50">
        <f t="shared" si="10"/>
        <v>0</v>
      </c>
    </row>
    <row r="18" spans="1:46" outlineLevel="3">
      <c r="A18" s="39"/>
      <c r="B18" s="21" t="s">
        <v>452</v>
      </c>
      <c r="C18" s="244" t="s">
        <v>850</v>
      </c>
      <c r="D18" s="43"/>
      <c r="E18" s="43">
        <f>OBR_CONCESSIONÁRIO!F97</f>
        <v>9784488.6933787148</v>
      </c>
      <c r="F18" s="43"/>
      <c r="G18" s="43"/>
      <c r="H18" s="36">
        <f>$E18*H$5</f>
        <v>1956897.7386757431</v>
      </c>
      <c r="I18" s="36">
        <f t="shared" si="11"/>
        <v>4892244.3466893574</v>
      </c>
      <c r="J18" s="36">
        <f t="shared" si="11"/>
        <v>2935346.6080136145</v>
      </c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26">
        <f t="shared" si="12"/>
        <v>9784488.6933787148</v>
      </c>
      <c r="AS18" s="26">
        <f t="shared" si="6"/>
        <v>3261496.2311262381</v>
      </c>
      <c r="AT18" s="50">
        <f t="shared" si="10"/>
        <v>0</v>
      </c>
    </row>
    <row r="19" spans="1:46" outlineLevel="3">
      <c r="A19" s="39"/>
      <c r="B19" s="21" t="s">
        <v>453</v>
      </c>
      <c r="C19" s="21" t="s">
        <v>893</v>
      </c>
      <c r="D19" s="43"/>
      <c r="E19" s="43">
        <f>OBR_CONCESSIONÁRIO!F112</f>
        <v>23726187.834146995</v>
      </c>
      <c r="F19" s="43"/>
      <c r="G19" s="43"/>
      <c r="H19" s="36">
        <f t="shared" ref="H19:H20" si="13">$E19*H$5</f>
        <v>4745237.5668293992</v>
      </c>
      <c r="I19" s="36">
        <f t="shared" si="11"/>
        <v>11863093.917073498</v>
      </c>
      <c r="J19" s="36">
        <f t="shared" si="11"/>
        <v>7117856.3502440983</v>
      </c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26">
        <f t="shared" ref="AR19" si="14">SUM(H19:AP19)</f>
        <v>23726187.834146995</v>
      </c>
      <c r="AS19" s="26">
        <f t="shared" si="6"/>
        <v>7908729.2780489987</v>
      </c>
      <c r="AT19" s="50"/>
    </row>
    <row r="20" spans="1:46" outlineLevel="3">
      <c r="A20" s="39"/>
      <c r="B20" s="21" t="s">
        <v>500</v>
      </c>
      <c r="C20" s="21" t="s">
        <v>511</v>
      </c>
      <c r="D20" s="43"/>
      <c r="E20" s="43">
        <f>OBR_CONCESSIONÁRIO!F172</f>
        <v>120463330.87633957</v>
      </c>
      <c r="F20" s="43"/>
      <c r="G20" s="43"/>
      <c r="H20" s="36">
        <f t="shared" si="13"/>
        <v>24092666.175267916</v>
      </c>
      <c r="I20" s="36">
        <f t="shared" si="11"/>
        <v>60231665.438169785</v>
      </c>
      <c r="J20" s="36">
        <f t="shared" si="11"/>
        <v>36138999.262901872</v>
      </c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26">
        <f t="shared" ref="AR20:AR24" si="15">SUM(H20:AP20)</f>
        <v>120463330.87633957</v>
      </c>
      <c r="AS20" s="26">
        <f t="shared" ref="AS20:AS24" si="16">AVERAGE(H20:AP20)</f>
        <v>40154443.625446521</v>
      </c>
      <c r="AT20" s="50"/>
    </row>
    <row r="21" spans="1:46" outlineLevel="3">
      <c r="A21" s="39"/>
      <c r="B21" s="21" t="s">
        <v>507</v>
      </c>
      <c r="C21" s="21" t="s">
        <v>517</v>
      </c>
      <c r="D21" s="43"/>
      <c r="E21" s="43">
        <f>OBR_CONCESSIONÁRIO!F205</f>
        <v>22289232.992697395</v>
      </c>
      <c r="F21" s="43"/>
      <c r="G21" s="43"/>
      <c r="H21" s="36">
        <f>$E21*0.5</f>
        <v>11144616.496348698</v>
      </c>
      <c r="I21" s="36">
        <f>$E21-H21</f>
        <v>11144616.496348698</v>
      </c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26">
        <f t="shared" si="15"/>
        <v>22289232.992697395</v>
      </c>
      <c r="AS21" s="26">
        <f t="shared" si="16"/>
        <v>11144616.496348698</v>
      </c>
      <c r="AT21" s="50"/>
    </row>
    <row r="22" spans="1:46" outlineLevel="3">
      <c r="A22" s="39"/>
      <c r="B22" s="21" t="s">
        <v>508</v>
      </c>
      <c r="C22" s="21" t="s">
        <v>900</v>
      </c>
      <c r="D22" s="43"/>
      <c r="E22" s="43">
        <f>OBR_CONCESSIONÁRIO!F248</f>
        <v>2085064.9390631022</v>
      </c>
      <c r="F22" s="43"/>
      <c r="G22" s="43"/>
      <c r="H22" s="36">
        <f>$E22</f>
        <v>2085064.9390631022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26">
        <f t="shared" si="15"/>
        <v>2085064.9390631022</v>
      </c>
      <c r="AS22" s="26">
        <f t="shared" si="16"/>
        <v>2085064.9390631022</v>
      </c>
      <c r="AT22" s="50"/>
    </row>
    <row r="23" spans="1:46" outlineLevel="3">
      <c r="A23" s="39"/>
      <c r="B23" s="21" t="s">
        <v>509</v>
      </c>
      <c r="C23" s="21" t="s">
        <v>512</v>
      </c>
      <c r="D23" s="43"/>
      <c r="E23" s="43">
        <f>OBR_CONCESSIONÁRIO!F268</f>
        <v>1032490.6834141498</v>
      </c>
      <c r="F23" s="43"/>
      <c r="G23" s="43"/>
      <c r="H23" s="36">
        <f>$E23*0.5</f>
        <v>516245.3417070749</v>
      </c>
      <c r="I23" s="36">
        <f>$E23-H23</f>
        <v>516245.3417070749</v>
      </c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26">
        <f t="shared" si="15"/>
        <v>1032490.6834141498</v>
      </c>
      <c r="AS23" s="26">
        <f t="shared" si="16"/>
        <v>516245.3417070749</v>
      </c>
      <c r="AT23" s="50"/>
    </row>
    <row r="24" spans="1:46" outlineLevel="3">
      <c r="A24" s="39"/>
      <c r="B24" s="21" t="s">
        <v>510</v>
      </c>
      <c r="C24" s="21" t="s">
        <v>902</v>
      </c>
      <c r="D24" s="43"/>
      <c r="E24" s="43">
        <f>OBR_CONCESSIONÁRIO!F288</f>
        <v>10750417.698761771</v>
      </c>
      <c r="F24" s="43"/>
      <c r="G24" s="43"/>
      <c r="H24" s="36">
        <f>$E24*0.5</f>
        <v>5375208.8493808853</v>
      </c>
      <c r="I24" s="36">
        <f>$E24-H24</f>
        <v>5375208.8493808853</v>
      </c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26">
        <f t="shared" si="15"/>
        <v>10750417.698761771</v>
      </c>
      <c r="AS24" s="26">
        <f t="shared" si="16"/>
        <v>5375208.8493808853</v>
      </c>
      <c r="AT24" s="50"/>
    </row>
    <row r="25" spans="1:46" outlineLevel="1">
      <c r="A25" s="39">
        <v>18</v>
      </c>
      <c r="B25" s="6" t="s">
        <v>454</v>
      </c>
      <c r="C25" s="6" t="s">
        <v>455</v>
      </c>
      <c r="D25" s="47"/>
      <c r="E25" s="47">
        <f>SUBTOTAL(9,E26:E34)</f>
        <v>298416874.83192694</v>
      </c>
      <c r="F25" s="47"/>
      <c r="G25" s="47"/>
      <c r="H25" s="27">
        <f>SUBTOTAL(9,H26:H34)</f>
        <v>63652204.585352667</v>
      </c>
      <c r="I25" s="27">
        <f>SUBTOTAL(9,I26:I34)</f>
        <v>147815592.60437238</v>
      </c>
      <c r="J25" s="27">
        <f>SUBTOTAL(9,J26:J34)</f>
        <v>86949077.642201915</v>
      </c>
      <c r="K25" s="27"/>
      <c r="L25" s="27">
        <f t="shared" ref="L25:AO25" si="17">SUBTOTAL(9,L26:L34)</f>
        <v>0</v>
      </c>
      <c r="M25" s="27">
        <f t="shared" si="17"/>
        <v>0</v>
      </c>
      <c r="N25" s="27">
        <f t="shared" si="17"/>
        <v>0</v>
      </c>
      <c r="O25" s="27">
        <f t="shared" si="17"/>
        <v>0</v>
      </c>
      <c r="P25" s="27">
        <f t="shared" si="17"/>
        <v>0</v>
      </c>
      <c r="Q25" s="27">
        <f t="shared" si="17"/>
        <v>0</v>
      </c>
      <c r="R25" s="27">
        <f t="shared" si="17"/>
        <v>0</v>
      </c>
      <c r="S25" s="27">
        <f t="shared" si="17"/>
        <v>0</v>
      </c>
      <c r="T25" s="27">
        <f t="shared" si="17"/>
        <v>0</v>
      </c>
      <c r="U25" s="27">
        <f t="shared" si="17"/>
        <v>0</v>
      </c>
      <c r="V25" s="27">
        <f t="shared" si="17"/>
        <v>0</v>
      </c>
      <c r="W25" s="27">
        <f t="shared" si="17"/>
        <v>0</v>
      </c>
      <c r="X25" s="27">
        <f t="shared" si="17"/>
        <v>0</v>
      </c>
      <c r="Y25" s="27">
        <f t="shared" si="17"/>
        <v>0</v>
      </c>
      <c r="Z25" s="27">
        <f t="shared" si="17"/>
        <v>0</v>
      </c>
      <c r="AA25" s="27">
        <f t="shared" si="17"/>
        <v>0</v>
      </c>
      <c r="AB25" s="27">
        <f t="shared" si="17"/>
        <v>0</v>
      </c>
      <c r="AC25" s="27">
        <f t="shared" si="17"/>
        <v>0</v>
      </c>
      <c r="AD25" s="27">
        <f t="shared" si="17"/>
        <v>0</v>
      </c>
      <c r="AE25" s="27">
        <f t="shared" si="17"/>
        <v>0</v>
      </c>
      <c r="AF25" s="27">
        <f t="shared" si="17"/>
        <v>0</v>
      </c>
      <c r="AG25" s="27">
        <f t="shared" si="17"/>
        <v>0</v>
      </c>
      <c r="AH25" s="27">
        <f t="shared" si="17"/>
        <v>0</v>
      </c>
      <c r="AI25" s="27">
        <f t="shared" si="17"/>
        <v>0</v>
      </c>
      <c r="AJ25" s="27">
        <f t="shared" si="17"/>
        <v>0</v>
      </c>
      <c r="AK25" s="27">
        <f t="shared" si="17"/>
        <v>0</v>
      </c>
      <c r="AL25" s="27">
        <f t="shared" si="17"/>
        <v>0</v>
      </c>
      <c r="AM25" s="27">
        <f t="shared" si="17"/>
        <v>0</v>
      </c>
      <c r="AN25" s="27">
        <f t="shared" si="17"/>
        <v>0</v>
      </c>
      <c r="AO25" s="27">
        <f t="shared" si="17"/>
        <v>0</v>
      </c>
      <c r="AP25" s="27"/>
      <c r="AQ25" s="27"/>
      <c r="AR25" s="23">
        <f>SUBTOTAL(9,AR26:AR34)</f>
        <v>298416874.83192694</v>
      </c>
      <c r="AS25" s="23">
        <f t="shared" si="6"/>
        <v>9042935.6009674836</v>
      </c>
      <c r="AT25" s="50">
        <f t="shared" si="10"/>
        <v>0</v>
      </c>
    </row>
    <row r="26" spans="1:46" outlineLevel="2">
      <c r="A26" s="39">
        <v>19</v>
      </c>
      <c r="B26" s="32" t="s">
        <v>456</v>
      </c>
      <c r="C26" s="32" t="s">
        <v>516</v>
      </c>
      <c r="D26" s="34"/>
      <c r="E26" s="34">
        <f>SUBTOTAL(9,E27:E28)</f>
        <v>0</v>
      </c>
      <c r="F26" s="34"/>
      <c r="G26" s="34"/>
      <c r="H26" s="34">
        <f t="shared" ref="H26:J26" si="18">SUBTOTAL(9,H27:H28)</f>
        <v>0</v>
      </c>
      <c r="I26" s="34">
        <f t="shared" si="18"/>
        <v>0</v>
      </c>
      <c r="J26" s="34">
        <f t="shared" si="18"/>
        <v>0</v>
      </c>
      <c r="K26" s="34"/>
      <c r="L26" s="34">
        <f t="shared" ref="L26:AP26" si="19">SUBTOTAL(9,L27:L28)</f>
        <v>0</v>
      </c>
      <c r="M26" s="34">
        <f t="shared" si="19"/>
        <v>0</v>
      </c>
      <c r="N26" s="34">
        <f t="shared" si="19"/>
        <v>0</v>
      </c>
      <c r="O26" s="34">
        <f t="shared" si="19"/>
        <v>0</v>
      </c>
      <c r="P26" s="34">
        <f t="shared" si="19"/>
        <v>0</v>
      </c>
      <c r="Q26" s="34">
        <f t="shared" si="19"/>
        <v>0</v>
      </c>
      <c r="R26" s="34">
        <f t="shared" si="19"/>
        <v>0</v>
      </c>
      <c r="S26" s="34">
        <f t="shared" si="19"/>
        <v>0</v>
      </c>
      <c r="T26" s="34">
        <f t="shared" si="19"/>
        <v>0</v>
      </c>
      <c r="U26" s="34">
        <f t="shared" si="19"/>
        <v>0</v>
      </c>
      <c r="V26" s="34">
        <f t="shared" si="19"/>
        <v>0</v>
      </c>
      <c r="W26" s="34">
        <f t="shared" si="19"/>
        <v>0</v>
      </c>
      <c r="X26" s="34">
        <f t="shared" si="19"/>
        <v>0</v>
      </c>
      <c r="Y26" s="34">
        <f t="shared" si="19"/>
        <v>0</v>
      </c>
      <c r="Z26" s="34">
        <f t="shared" si="19"/>
        <v>0</v>
      </c>
      <c r="AA26" s="34">
        <f t="shared" si="19"/>
        <v>0</v>
      </c>
      <c r="AB26" s="34">
        <f t="shared" si="19"/>
        <v>0</v>
      </c>
      <c r="AC26" s="34">
        <f t="shared" si="19"/>
        <v>0</v>
      </c>
      <c r="AD26" s="34">
        <f t="shared" si="19"/>
        <v>0</v>
      </c>
      <c r="AE26" s="34">
        <f t="shared" si="19"/>
        <v>0</v>
      </c>
      <c r="AF26" s="34">
        <f t="shared" si="19"/>
        <v>0</v>
      </c>
      <c r="AG26" s="34">
        <f t="shared" si="19"/>
        <v>0</v>
      </c>
      <c r="AH26" s="34">
        <f t="shared" si="19"/>
        <v>0</v>
      </c>
      <c r="AI26" s="34">
        <f t="shared" si="19"/>
        <v>0</v>
      </c>
      <c r="AJ26" s="34">
        <f t="shared" si="19"/>
        <v>0</v>
      </c>
      <c r="AK26" s="34">
        <f t="shared" si="19"/>
        <v>0</v>
      </c>
      <c r="AL26" s="34">
        <f t="shared" si="19"/>
        <v>0</v>
      </c>
      <c r="AM26" s="34">
        <f t="shared" si="19"/>
        <v>0</v>
      </c>
      <c r="AN26" s="34">
        <f t="shared" si="19"/>
        <v>0</v>
      </c>
      <c r="AO26" s="34">
        <f t="shared" si="19"/>
        <v>0</v>
      </c>
      <c r="AP26" s="34">
        <f t="shared" si="19"/>
        <v>0</v>
      </c>
      <c r="AQ26" s="34"/>
      <c r="AR26" s="33">
        <f>SUBTOTAL(9,AR27:AR28)</f>
        <v>0</v>
      </c>
      <c r="AS26" s="33">
        <f t="shared" si="6"/>
        <v>0</v>
      </c>
      <c r="AT26" s="50">
        <f t="shared" si="10"/>
        <v>0</v>
      </c>
    </row>
    <row r="27" spans="1:46" outlineLevel="3">
      <c r="A27" s="39">
        <v>20</v>
      </c>
      <c r="B27" s="21" t="s">
        <v>457</v>
      </c>
      <c r="C27" s="21" t="s">
        <v>447</v>
      </c>
      <c r="D27" s="43"/>
      <c r="E27" s="43"/>
      <c r="F27" s="43"/>
      <c r="G27" s="43"/>
      <c r="H27" s="36">
        <f t="shared" ref="H27:J28" si="20">$E27*H$5</f>
        <v>0</v>
      </c>
      <c r="I27" s="36">
        <f t="shared" si="20"/>
        <v>0</v>
      </c>
      <c r="J27" s="36">
        <f t="shared" si="20"/>
        <v>0</v>
      </c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26">
        <f t="shared" ref="AR27:AR28" si="21">SUM(H27:AP27)</f>
        <v>0</v>
      </c>
      <c r="AS27" s="26">
        <f t="shared" si="6"/>
        <v>0</v>
      </c>
      <c r="AT27" s="50">
        <f t="shared" si="10"/>
        <v>0</v>
      </c>
    </row>
    <row r="28" spans="1:46" outlineLevel="3">
      <c r="A28" s="39">
        <v>21</v>
      </c>
      <c r="B28" s="21" t="s">
        <v>458</v>
      </c>
      <c r="C28" s="21" t="s">
        <v>449</v>
      </c>
      <c r="D28" s="43"/>
      <c r="E28" s="43"/>
      <c r="F28" s="43"/>
      <c r="G28" s="43"/>
      <c r="H28" s="36">
        <f t="shared" si="20"/>
        <v>0</v>
      </c>
      <c r="I28" s="36">
        <f t="shared" si="20"/>
        <v>0</v>
      </c>
      <c r="J28" s="36">
        <f t="shared" si="20"/>
        <v>0</v>
      </c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26">
        <f t="shared" si="21"/>
        <v>0</v>
      </c>
      <c r="AS28" s="26">
        <f t="shared" si="6"/>
        <v>0</v>
      </c>
      <c r="AT28" s="50">
        <f t="shared" si="10"/>
        <v>0</v>
      </c>
    </row>
    <row r="29" spans="1:46" outlineLevel="2">
      <c r="A29" s="39">
        <v>23</v>
      </c>
      <c r="B29" s="32" t="s">
        <v>459</v>
      </c>
      <c r="C29" s="32" t="s">
        <v>2</v>
      </c>
      <c r="D29" s="48"/>
      <c r="E29" s="44">
        <f>SUBTOTAL(9,E30:E34)</f>
        <v>298416874.83192694</v>
      </c>
      <c r="F29" s="44"/>
      <c r="G29" s="44"/>
      <c r="H29" s="37">
        <f>SUBTOTAL(9,H30:H34)</f>
        <v>63652204.585352667</v>
      </c>
      <c r="I29" s="37">
        <f>SUBTOTAL(9,I30:I34)</f>
        <v>147815592.60437238</v>
      </c>
      <c r="J29" s="37">
        <f>SUBTOTAL(9,J30:J34)</f>
        <v>86949077.642201915</v>
      </c>
      <c r="K29" s="37"/>
      <c r="L29" s="44">
        <f t="shared" ref="L29:AP29" si="22">SUBTOTAL(9,L30:L34)</f>
        <v>0</v>
      </c>
      <c r="M29" s="44">
        <f t="shared" si="22"/>
        <v>0</v>
      </c>
      <c r="N29" s="44">
        <f t="shared" si="22"/>
        <v>0</v>
      </c>
      <c r="O29" s="44">
        <f t="shared" si="22"/>
        <v>0</v>
      </c>
      <c r="P29" s="44">
        <f t="shared" si="22"/>
        <v>0</v>
      </c>
      <c r="Q29" s="44">
        <f t="shared" si="22"/>
        <v>0</v>
      </c>
      <c r="R29" s="44">
        <f t="shared" si="22"/>
        <v>0</v>
      </c>
      <c r="S29" s="44">
        <f t="shared" si="22"/>
        <v>0</v>
      </c>
      <c r="T29" s="44">
        <f t="shared" si="22"/>
        <v>0</v>
      </c>
      <c r="U29" s="44">
        <f t="shared" si="22"/>
        <v>0</v>
      </c>
      <c r="V29" s="44">
        <f t="shared" si="22"/>
        <v>0</v>
      </c>
      <c r="W29" s="44">
        <f t="shared" si="22"/>
        <v>0</v>
      </c>
      <c r="X29" s="44">
        <f t="shared" si="22"/>
        <v>0</v>
      </c>
      <c r="Y29" s="44">
        <f t="shared" si="22"/>
        <v>0</v>
      </c>
      <c r="Z29" s="44">
        <f t="shared" si="22"/>
        <v>0</v>
      </c>
      <c r="AA29" s="44">
        <f t="shared" si="22"/>
        <v>0</v>
      </c>
      <c r="AB29" s="44">
        <f t="shared" si="22"/>
        <v>0</v>
      </c>
      <c r="AC29" s="44">
        <f t="shared" si="22"/>
        <v>0</v>
      </c>
      <c r="AD29" s="44">
        <f t="shared" si="22"/>
        <v>0</v>
      </c>
      <c r="AE29" s="44">
        <f t="shared" si="22"/>
        <v>0</v>
      </c>
      <c r="AF29" s="44">
        <f t="shared" si="22"/>
        <v>0</v>
      </c>
      <c r="AG29" s="44">
        <f t="shared" si="22"/>
        <v>0</v>
      </c>
      <c r="AH29" s="44">
        <f t="shared" si="22"/>
        <v>0</v>
      </c>
      <c r="AI29" s="44">
        <f t="shared" si="22"/>
        <v>0</v>
      </c>
      <c r="AJ29" s="44">
        <f t="shared" si="22"/>
        <v>0</v>
      </c>
      <c r="AK29" s="44">
        <f t="shared" si="22"/>
        <v>0</v>
      </c>
      <c r="AL29" s="44">
        <f t="shared" si="22"/>
        <v>0</v>
      </c>
      <c r="AM29" s="44">
        <f t="shared" si="22"/>
        <v>0</v>
      </c>
      <c r="AN29" s="44">
        <f t="shared" si="22"/>
        <v>0</v>
      </c>
      <c r="AO29" s="44">
        <f t="shared" si="22"/>
        <v>0</v>
      </c>
      <c r="AP29" s="44">
        <f t="shared" si="22"/>
        <v>0</v>
      </c>
      <c r="AQ29" s="37"/>
      <c r="AR29" s="33">
        <f>SUBTOTAL(9,AR30:AR34)</f>
        <v>298416874.83192694</v>
      </c>
      <c r="AS29" s="33">
        <f>SUBTOTAL(9,AS30:AS34)</f>
        <v>102296239.09299794</v>
      </c>
      <c r="AT29" s="50">
        <f t="shared" si="10"/>
        <v>0</v>
      </c>
    </row>
    <row r="30" spans="1:46" outlineLevel="3">
      <c r="A30" s="39"/>
      <c r="B30" s="21" t="s">
        <v>460</v>
      </c>
      <c r="C30" s="21" t="s">
        <v>895</v>
      </c>
      <c r="D30" s="43"/>
      <c r="E30" s="43">
        <f>OBR_CONCESSIONÁRIO!F305</f>
        <v>53085034.094475992</v>
      </c>
      <c r="F30" s="43"/>
      <c r="G30" s="43"/>
      <c r="H30" s="36">
        <f t="shared" ref="H30:J33" si="23">$E30*H$5</f>
        <v>10617006.818895198</v>
      </c>
      <c r="I30" s="36">
        <f t="shared" si="23"/>
        <v>26542517.047237996</v>
      </c>
      <c r="J30" s="36">
        <f t="shared" si="23"/>
        <v>15925510.228342798</v>
      </c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26">
        <f t="shared" ref="AR30:AR34" si="24">SUM(H30:AP30)</f>
        <v>53085034.094475999</v>
      </c>
      <c r="AS30" s="26">
        <f t="shared" ref="AS30:AS34" si="25">AVERAGE(H30:AP30)</f>
        <v>17695011.364825334</v>
      </c>
      <c r="AT30" s="50"/>
    </row>
    <row r="31" spans="1:46" outlineLevel="3">
      <c r="A31" s="39"/>
      <c r="B31" s="21" t="s">
        <v>518</v>
      </c>
      <c r="C31" s="21" t="s">
        <v>897</v>
      </c>
      <c r="D31" s="43"/>
      <c r="E31" s="43">
        <f>OBR_CONCESSIONÁRIO!F347</f>
        <v>2785689.6231822004</v>
      </c>
      <c r="F31" s="43"/>
      <c r="G31" s="43"/>
      <c r="H31" s="36">
        <f>$E31</f>
        <v>2785689.6231822004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26">
        <f t="shared" si="24"/>
        <v>2785689.6231822004</v>
      </c>
      <c r="AS31" s="26">
        <f t="shared" si="25"/>
        <v>2785689.6231822004</v>
      </c>
      <c r="AT31" s="50"/>
    </row>
    <row r="32" spans="1:46" outlineLevel="3">
      <c r="A32" s="39"/>
      <c r="B32" s="21" t="s">
        <v>519</v>
      </c>
      <c r="C32" s="21" t="s">
        <v>513</v>
      </c>
      <c r="D32" s="43"/>
      <c r="E32" s="43">
        <f>OBR_CONCESSIONÁRIO!F367</f>
        <v>232954687.38990226</v>
      </c>
      <c r="F32" s="43"/>
      <c r="G32" s="43"/>
      <c r="H32" s="36">
        <f t="shared" si="23"/>
        <v>46590937.477980457</v>
      </c>
      <c r="I32" s="36">
        <f t="shared" si="23"/>
        <v>116477343.69495113</v>
      </c>
      <c r="J32" s="36">
        <f t="shared" si="23"/>
        <v>69886406.216970682</v>
      </c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26">
        <f t="shared" si="24"/>
        <v>232954687.38990226</v>
      </c>
      <c r="AS32" s="26">
        <f t="shared" si="25"/>
        <v>77651562.46330075</v>
      </c>
      <c r="AT32" s="50"/>
    </row>
    <row r="33" spans="1:46" outlineLevel="3">
      <c r="A33" s="39"/>
      <c r="B33" s="21" t="s">
        <v>520</v>
      </c>
      <c r="C33" s="21" t="s">
        <v>514</v>
      </c>
      <c r="D33" s="43"/>
      <c r="E33" s="43">
        <f>OBR_CONCESSIONÁRIO!F549</f>
        <v>3790537.3229614315</v>
      </c>
      <c r="F33" s="43"/>
      <c r="G33" s="43"/>
      <c r="H33" s="36">
        <f t="shared" si="23"/>
        <v>758107.46459228639</v>
      </c>
      <c r="I33" s="36">
        <f t="shared" si="23"/>
        <v>1895268.6614807157</v>
      </c>
      <c r="J33" s="36">
        <f t="shared" si="23"/>
        <v>1137161.1968884293</v>
      </c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26">
        <f t="shared" si="24"/>
        <v>3790537.322961431</v>
      </c>
      <c r="AS33" s="26">
        <f t="shared" si="25"/>
        <v>1263512.4409871437</v>
      </c>
      <c r="AT33" s="50"/>
    </row>
    <row r="34" spans="1:46" outlineLevel="3">
      <c r="A34" s="39"/>
      <c r="B34" s="21" t="s">
        <v>521</v>
      </c>
      <c r="C34" s="21" t="s">
        <v>901</v>
      </c>
      <c r="D34" s="43"/>
      <c r="E34" s="43">
        <f>OBR_CONCESSIONÁRIO!F570</f>
        <v>5800926.4014050514</v>
      </c>
      <c r="F34" s="43"/>
      <c r="G34" s="43"/>
      <c r="H34" s="36">
        <f>$E34*0.5</f>
        <v>2900463.2007025257</v>
      </c>
      <c r="I34" s="36">
        <f>$E34-H34</f>
        <v>2900463.2007025257</v>
      </c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26">
        <f t="shared" si="24"/>
        <v>5800926.4014050514</v>
      </c>
      <c r="AS34" s="26">
        <f t="shared" si="25"/>
        <v>2900463.2007025257</v>
      </c>
      <c r="AT34" s="50"/>
    </row>
    <row r="35" spans="1:46" s="28" customFormat="1" outlineLevel="1">
      <c r="A35" s="39">
        <v>28</v>
      </c>
      <c r="B35" s="6" t="s">
        <v>461</v>
      </c>
      <c r="C35" s="6" t="s">
        <v>462</v>
      </c>
      <c r="D35" s="27"/>
      <c r="E35" s="27"/>
      <c r="F35" s="27"/>
      <c r="G35" s="27"/>
      <c r="H35" s="27">
        <f t="shared" ref="H35:AO35" si="26">SUBTOTAL(9,H36:H36)</f>
        <v>0</v>
      </c>
      <c r="I35" s="27">
        <f t="shared" si="26"/>
        <v>0</v>
      </c>
      <c r="J35" s="27">
        <f t="shared" si="26"/>
        <v>0</v>
      </c>
      <c r="K35" s="27">
        <f t="shared" si="26"/>
        <v>0</v>
      </c>
      <c r="L35" s="27">
        <f t="shared" si="26"/>
        <v>0</v>
      </c>
      <c r="M35" s="27">
        <f t="shared" si="26"/>
        <v>0</v>
      </c>
      <c r="N35" s="27">
        <f t="shared" si="26"/>
        <v>0</v>
      </c>
      <c r="O35" s="27">
        <f t="shared" si="26"/>
        <v>0</v>
      </c>
      <c r="P35" s="27">
        <f t="shared" si="26"/>
        <v>0</v>
      </c>
      <c r="Q35" s="27">
        <f t="shared" si="26"/>
        <v>0</v>
      </c>
      <c r="R35" s="27">
        <f t="shared" si="26"/>
        <v>0</v>
      </c>
      <c r="S35" s="27">
        <f t="shared" si="26"/>
        <v>0</v>
      </c>
      <c r="T35" s="27">
        <f t="shared" si="26"/>
        <v>0</v>
      </c>
      <c r="U35" s="27">
        <f t="shared" si="26"/>
        <v>0</v>
      </c>
      <c r="V35" s="27">
        <f t="shared" si="26"/>
        <v>0</v>
      </c>
      <c r="W35" s="27">
        <f t="shared" si="26"/>
        <v>0</v>
      </c>
      <c r="X35" s="27">
        <f t="shared" si="26"/>
        <v>0</v>
      </c>
      <c r="Y35" s="27">
        <f t="shared" si="26"/>
        <v>0</v>
      </c>
      <c r="Z35" s="27">
        <f t="shared" si="26"/>
        <v>0</v>
      </c>
      <c r="AA35" s="27">
        <f t="shared" si="26"/>
        <v>0</v>
      </c>
      <c r="AB35" s="27">
        <f t="shared" si="26"/>
        <v>0</v>
      </c>
      <c r="AC35" s="27">
        <f t="shared" si="26"/>
        <v>0</v>
      </c>
      <c r="AD35" s="27">
        <f t="shared" si="26"/>
        <v>0</v>
      </c>
      <c r="AE35" s="27">
        <f t="shared" si="26"/>
        <v>0</v>
      </c>
      <c r="AF35" s="27">
        <f t="shared" si="26"/>
        <v>0</v>
      </c>
      <c r="AG35" s="27">
        <f t="shared" si="26"/>
        <v>0</v>
      </c>
      <c r="AH35" s="27">
        <f t="shared" si="26"/>
        <v>0</v>
      </c>
      <c r="AI35" s="27">
        <f t="shared" si="26"/>
        <v>0</v>
      </c>
      <c r="AJ35" s="27">
        <f t="shared" si="26"/>
        <v>0</v>
      </c>
      <c r="AK35" s="27">
        <f t="shared" si="26"/>
        <v>0</v>
      </c>
      <c r="AL35" s="27">
        <f t="shared" si="26"/>
        <v>0</v>
      </c>
      <c r="AM35" s="27">
        <f t="shared" si="26"/>
        <v>0</v>
      </c>
      <c r="AN35" s="27">
        <f t="shared" si="26"/>
        <v>0</v>
      </c>
      <c r="AO35" s="27">
        <f t="shared" si="26"/>
        <v>0</v>
      </c>
      <c r="AP35" s="27"/>
      <c r="AQ35" s="27"/>
      <c r="AR35" s="23">
        <f>SUBTOTAL(9,AR36:AR36)</f>
        <v>0</v>
      </c>
      <c r="AS35" s="23">
        <f t="shared" si="6"/>
        <v>0</v>
      </c>
      <c r="AT35" s="50">
        <f t="shared" si="10"/>
        <v>0</v>
      </c>
    </row>
    <row r="36" spans="1:46" outlineLevel="2">
      <c r="A36" s="39">
        <v>29</v>
      </c>
      <c r="B36" s="32" t="s">
        <v>463</v>
      </c>
      <c r="C36" s="32" t="s">
        <v>464</v>
      </c>
      <c r="D36" s="49"/>
      <c r="E36" s="49"/>
      <c r="F36" s="49"/>
      <c r="G36" s="49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4"/>
      <c r="AR36" s="33">
        <f t="shared" ref="AR36" si="27">SUM(H36:AP36)</f>
        <v>0</v>
      </c>
      <c r="AS36" s="33"/>
      <c r="AT36" s="50">
        <f t="shared" si="10"/>
        <v>0</v>
      </c>
    </row>
    <row r="37" spans="1:46" s="28" customFormat="1" outlineLevel="1">
      <c r="A37" s="39">
        <v>28</v>
      </c>
      <c r="B37" s="6" t="s">
        <v>878</v>
      </c>
      <c r="C37" s="6" t="s">
        <v>904</v>
      </c>
      <c r="D37" s="27"/>
      <c r="E37" s="27"/>
      <c r="F37" s="27"/>
      <c r="G37" s="27"/>
      <c r="H37" s="27">
        <f t="shared" ref="H37:AO37" si="28">SUBTOTAL(9,H38:H38)</f>
        <v>0</v>
      </c>
      <c r="I37" s="27">
        <f t="shared" si="28"/>
        <v>0</v>
      </c>
      <c r="J37" s="27">
        <f t="shared" si="28"/>
        <v>0</v>
      </c>
      <c r="K37" s="27">
        <f t="shared" si="28"/>
        <v>0</v>
      </c>
      <c r="L37" s="27">
        <f t="shared" si="28"/>
        <v>0</v>
      </c>
      <c r="M37" s="27">
        <f t="shared" si="28"/>
        <v>0</v>
      </c>
      <c r="N37" s="27">
        <f t="shared" si="28"/>
        <v>0</v>
      </c>
      <c r="O37" s="27">
        <f t="shared" si="28"/>
        <v>0</v>
      </c>
      <c r="P37" s="27">
        <f t="shared" si="28"/>
        <v>0</v>
      </c>
      <c r="Q37" s="27">
        <f t="shared" si="28"/>
        <v>0</v>
      </c>
      <c r="R37" s="27">
        <f t="shared" si="28"/>
        <v>0</v>
      </c>
      <c r="S37" s="27">
        <f t="shared" si="28"/>
        <v>0</v>
      </c>
      <c r="T37" s="27">
        <f t="shared" si="28"/>
        <v>0</v>
      </c>
      <c r="U37" s="27">
        <f t="shared" si="28"/>
        <v>0</v>
      </c>
      <c r="V37" s="27">
        <f t="shared" si="28"/>
        <v>0</v>
      </c>
      <c r="W37" s="27">
        <f t="shared" si="28"/>
        <v>0</v>
      </c>
      <c r="X37" s="27">
        <f t="shared" si="28"/>
        <v>0</v>
      </c>
      <c r="Y37" s="27">
        <f t="shared" si="28"/>
        <v>0</v>
      </c>
      <c r="Z37" s="27">
        <f t="shared" si="28"/>
        <v>0</v>
      </c>
      <c r="AA37" s="27">
        <f t="shared" si="28"/>
        <v>0</v>
      </c>
      <c r="AB37" s="27">
        <f t="shared" si="28"/>
        <v>0</v>
      </c>
      <c r="AC37" s="27">
        <f t="shared" si="28"/>
        <v>0</v>
      </c>
      <c r="AD37" s="27">
        <f t="shared" si="28"/>
        <v>0</v>
      </c>
      <c r="AE37" s="27">
        <f t="shared" si="28"/>
        <v>0</v>
      </c>
      <c r="AF37" s="27">
        <f t="shared" si="28"/>
        <v>0</v>
      </c>
      <c r="AG37" s="27">
        <f t="shared" si="28"/>
        <v>0</v>
      </c>
      <c r="AH37" s="27">
        <f t="shared" si="28"/>
        <v>0</v>
      </c>
      <c r="AI37" s="27">
        <f t="shared" si="28"/>
        <v>0</v>
      </c>
      <c r="AJ37" s="27">
        <f t="shared" si="28"/>
        <v>0</v>
      </c>
      <c r="AK37" s="27">
        <f t="shared" si="28"/>
        <v>0</v>
      </c>
      <c r="AL37" s="27">
        <f t="shared" si="28"/>
        <v>0</v>
      </c>
      <c r="AM37" s="27">
        <f t="shared" si="28"/>
        <v>0</v>
      </c>
      <c r="AN37" s="27">
        <f t="shared" si="28"/>
        <v>0</v>
      </c>
      <c r="AO37" s="27">
        <f t="shared" si="28"/>
        <v>0</v>
      </c>
      <c r="AP37" s="27"/>
      <c r="AQ37" s="27"/>
      <c r="AR37" s="23">
        <f>SUBTOTAL(9,AR38:AR38)</f>
        <v>0</v>
      </c>
      <c r="AS37" s="23">
        <f t="shared" ref="AS37" si="29">AVERAGE(H37:AP37)</f>
        <v>0</v>
      </c>
      <c r="AT37" s="50">
        <f t="shared" ref="AT37:AT38" si="30">AR37-SUM(D37:G37)</f>
        <v>0</v>
      </c>
    </row>
    <row r="38" spans="1:46" outlineLevel="2">
      <c r="A38" s="39">
        <v>29</v>
      </c>
      <c r="B38" s="32" t="s">
        <v>903</v>
      </c>
      <c r="C38" s="32" t="s">
        <v>464</v>
      </c>
      <c r="D38" s="49"/>
      <c r="E38" s="49"/>
      <c r="F38" s="49"/>
      <c r="G38" s="49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4"/>
      <c r="AR38" s="33">
        <f t="shared" ref="AR38" si="31">SUM(H38:AP38)</f>
        <v>0</v>
      </c>
      <c r="AS38" s="33"/>
      <c r="AT38" s="50">
        <f t="shared" si="30"/>
        <v>0</v>
      </c>
    </row>
    <row r="39" spans="1:46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</row>
    <row r="40" spans="1:46" hidden="1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</row>
    <row r="41" spans="1:46" hidden="1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</row>
    <row r="42" spans="1:46" hidden="1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</row>
    <row r="43" spans="1:46" hidden="1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</row>
    <row r="44" spans="1:46" hidden="1">
      <c r="B44"/>
      <c r="C44"/>
      <c r="D44"/>
      <c r="E44"/>
      <c r="F44"/>
      <c r="G44"/>
    </row>
    <row r="45" spans="1:46" hidden="1">
      <c r="B45"/>
      <c r="C45"/>
      <c r="D45"/>
      <c r="E45"/>
      <c r="F45"/>
      <c r="G45"/>
    </row>
    <row r="46" spans="1:46" hidden="1">
      <c r="B46"/>
      <c r="C46"/>
      <c r="D46"/>
      <c r="E46"/>
      <c r="F46"/>
      <c r="G46"/>
    </row>
    <row r="47" spans="1:46" hidden="1">
      <c r="B47"/>
      <c r="C47"/>
      <c r="D47"/>
      <c r="E47"/>
      <c r="F47"/>
      <c r="G47"/>
    </row>
    <row r="48" spans="1:46" hidden="1">
      <c r="B48"/>
      <c r="C48"/>
      <c r="D48"/>
      <c r="E48"/>
      <c r="F48"/>
      <c r="G48"/>
    </row>
    <row r="49" spans="2:7" hidden="1">
      <c r="B49"/>
      <c r="C49"/>
      <c r="D49"/>
      <c r="E49"/>
      <c r="F49"/>
      <c r="G49"/>
    </row>
    <row r="50" spans="2:7" hidden="1">
      <c r="B50"/>
      <c r="C50"/>
      <c r="D50"/>
      <c r="E50"/>
      <c r="F50"/>
      <c r="G50"/>
    </row>
    <row r="51" spans="2:7" hidden="1">
      <c r="B51"/>
      <c r="C51"/>
      <c r="D51"/>
      <c r="E51"/>
      <c r="F51"/>
      <c r="G51"/>
    </row>
    <row r="52" spans="2:7" hidden="1">
      <c r="B52"/>
      <c r="C52"/>
      <c r="D52"/>
      <c r="E52"/>
      <c r="F52"/>
      <c r="G52"/>
    </row>
  </sheetData>
  <sheetProtection algorithmName="SHA-512" hashValue="trFGLsh2saNLTCyXfKbsORLiMOEcWjm8jsiUYMojsjvRuuWfEEuCSBjVSOSbCrjnxoTQnqFIh50KIn5cGRkQ5Q==" saltValue="1CDnTF4q7btS3bLdoL0x2w==" spinCount="100000" sheet="1" formatCells="0" formatColumns="0" formatRows="0" sort="0" autoFilter="0" pivotTables="0"/>
  <autoFilter ref="C6:AS52" xr:uid="{2C964E4C-0C83-41D4-AF26-C175A3A352DF}"/>
  <phoneticPr fontId="15" type="noConversion"/>
  <pageMargins left="0.39370078740157483" right="0.23622047244094491" top="0.74803149606299213" bottom="0.74803149606299213" header="0.23622047244094491" footer="0.23622047244094491"/>
  <pageSetup paperSize="8" scale="34" orientation="landscape" r:id="rId1"/>
  <headerFooter>
    <oddHeader>&amp;C&amp;"Futura Md BT,Negrito"&amp;16&amp;K03+000&amp;A&amp;R&amp;"Futura Lt BT,Light"&amp;P / &amp;N</oddHeader>
    <oddFooter>&amp;L&amp;G</oddFooter>
  </headerFooter>
  <colBreaks count="1" manualBreakCount="1">
    <brk id="28" min="7" max="159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C86DB-356C-4FEE-BE9D-434C264E6BFF}">
  <sheetPr>
    <tabColor rgb="FF0070C0"/>
    <outlinePr summaryBelow="0" summaryRight="0"/>
  </sheetPr>
  <dimension ref="A1:AK39"/>
  <sheetViews>
    <sheetView showGridLines="0" showRowColHeaders="0" zoomScale="55" zoomScaleNormal="55" workbookViewId="0">
      <selection activeCell="C2" sqref="C2"/>
    </sheetView>
  </sheetViews>
  <sheetFormatPr defaultColWidth="0" defaultRowHeight="14.4" zeroHeight="1"/>
  <cols>
    <col min="1" max="1" width="50.6640625" bestFit="1" customWidth="1"/>
    <col min="2" max="2" width="7.44140625" bestFit="1" customWidth="1"/>
    <col min="3" max="3" width="7.77734375" bestFit="1" customWidth="1"/>
    <col min="4" max="4" width="7.44140625" bestFit="1" customWidth="1"/>
    <col min="5" max="10" width="5.6640625" bestFit="1" customWidth="1"/>
    <col min="11" max="11" width="6.33203125" bestFit="1" customWidth="1"/>
    <col min="12" max="12" width="6.21875" bestFit="1" customWidth="1"/>
    <col min="13" max="20" width="6.33203125" bestFit="1" customWidth="1"/>
    <col min="21" max="21" width="6.6640625" bestFit="1" customWidth="1"/>
    <col min="22" max="22" width="6.33203125" bestFit="1" customWidth="1"/>
    <col min="23" max="31" width="6.6640625" bestFit="1" customWidth="1"/>
    <col min="32" max="32" width="6.33203125" bestFit="1" customWidth="1"/>
    <col min="33" max="36" width="6.6640625" bestFit="1" customWidth="1"/>
    <col min="37" max="37" width="2.88671875" customWidth="1"/>
    <col min="38" max="16384" width="8.88671875" hidden="1"/>
  </cols>
  <sheetData>
    <row r="1" spans="1:36">
      <c r="A1" s="186" t="str">
        <f>CAPEX!C8</f>
        <v>CENÁRIO 1</v>
      </c>
      <c r="B1" s="29" t="str">
        <f>CAPEX!H8</f>
        <v>Ano 1</v>
      </c>
      <c r="C1" s="29" t="str">
        <f>CAPEX!I8</f>
        <v>Ano 2</v>
      </c>
      <c r="D1" s="29" t="str">
        <f>CAPEX!J8</f>
        <v>Ano 3</v>
      </c>
      <c r="E1" s="29" t="str">
        <f>CAPEX!K8</f>
        <v>Ano 4</v>
      </c>
      <c r="F1" s="29" t="str">
        <f>CAPEX!L8</f>
        <v>Ano 5</v>
      </c>
      <c r="G1" s="29" t="str">
        <f>CAPEX!M8</f>
        <v>Ano 6</v>
      </c>
      <c r="H1" s="29" t="str">
        <f>CAPEX!N8</f>
        <v>Ano 7</v>
      </c>
      <c r="I1" s="29" t="str">
        <f>CAPEX!O8</f>
        <v>Ano 8</v>
      </c>
      <c r="J1" s="29" t="str">
        <f>CAPEX!P8</f>
        <v>Ano 9</v>
      </c>
      <c r="K1" s="29" t="str">
        <f>CAPEX!Q8</f>
        <v>Ano 10</v>
      </c>
      <c r="L1" s="29" t="str">
        <f>CAPEX!R8</f>
        <v>Ano 11</v>
      </c>
      <c r="M1" s="29" t="str">
        <f>CAPEX!S8</f>
        <v>Ano 12</v>
      </c>
      <c r="N1" s="29" t="str">
        <f>CAPEX!T8</f>
        <v>Ano 13</v>
      </c>
      <c r="O1" s="29" t="str">
        <f>CAPEX!U8</f>
        <v>Ano 14</v>
      </c>
      <c r="P1" s="29" t="str">
        <f>CAPEX!V8</f>
        <v>Ano 15</v>
      </c>
      <c r="Q1" s="29" t="str">
        <f>CAPEX!W8</f>
        <v>Ano 16</v>
      </c>
      <c r="R1" s="29" t="str">
        <f>CAPEX!X8</f>
        <v>Ano 17</v>
      </c>
      <c r="S1" s="29" t="str">
        <f>CAPEX!Y8</f>
        <v>Ano 18</v>
      </c>
      <c r="T1" s="29" t="str">
        <f>CAPEX!Z8</f>
        <v>Ano 19</v>
      </c>
      <c r="U1" s="29" t="str">
        <f>CAPEX!AA8</f>
        <v>Ano 20</v>
      </c>
      <c r="V1" s="29" t="str">
        <f>CAPEX!AB8</f>
        <v>Ano 21</v>
      </c>
      <c r="W1" s="29" t="str">
        <f>CAPEX!AC8</f>
        <v>Ano 22</v>
      </c>
      <c r="X1" s="29" t="str">
        <f>CAPEX!AD8</f>
        <v>Ano 23</v>
      </c>
      <c r="Y1" s="29" t="str">
        <f>CAPEX!AE8</f>
        <v>Ano 24</v>
      </c>
      <c r="Z1" s="29" t="str">
        <f>CAPEX!AF8</f>
        <v>Ano 25</v>
      </c>
      <c r="AA1" s="29" t="str">
        <f>CAPEX!AG8</f>
        <v>Ano 26</v>
      </c>
      <c r="AB1" s="29" t="str">
        <f>CAPEX!AH8</f>
        <v>Ano 27</v>
      </c>
      <c r="AC1" s="29" t="str">
        <f>CAPEX!AI8</f>
        <v>Ano 28</v>
      </c>
      <c r="AD1" s="29" t="str">
        <f>CAPEX!AJ8</f>
        <v>Ano 29</v>
      </c>
      <c r="AE1" s="29" t="str">
        <f>CAPEX!AK8</f>
        <v>Ano 30</v>
      </c>
      <c r="AF1" s="29" t="str">
        <f>CAPEX!AL8</f>
        <v>Ano 31</v>
      </c>
      <c r="AG1" s="29" t="str">
        <f>CAPEX!AM8</f>
        <v>Ano 32</v>
      </c>
      <c r="AH1" s="29" t="str">
        <f>CAPEX!AN8</f>
        <v>Ano 33</v>
      </c>
      <c r="AI1" s="29" t="str">
        <f>CAPEX!AO8</f>
        <v>Ano 34</v>
      </c>
      <c r="AJ1" s="29" t="str">
        <f>CAPEX!AP8</f>
        <v>Ano 35</v>
      </c>
    </row>
    <row r="2" spans="1:36">
      <c r="A2" s="53" t="s">
        <v>389</v>
      </c>
      <c r="B2" s="54">
        <f>CAPEX!H9/1000000</f>
        <v>122.30800641254285</v>
      </c>
      <c r="C2" s="54">
        <f>CAPEX!I9/1000000</f>
        <v>263.68832879353499</v>
      </c>
      <c r="D2" s="54">
        <f>CAPEX!J9/1000000</f>
        <v>146.25107694323745</v>
      </c>
      <c r="E2" s="54">
        <f>CAPEX!K9/1000000</f>
        <v>0</v>
      </c>
      <c r="F2" s="54">
        <f>CAPEX!L9/1000000</f>
        <v>0</v>
      </c>
      <c r="G2" s="54">
        <f>CAPEX!M9/1000000</f>
        <v>0</v>
      </c>
      <c r="H2" s="54">
        <f>CAPEX!N9/1000000</f>
        <v>0</v>
      </c>
      <c r="I2" s="54">
        <f>CAPEX!O9/1000000</f>
        <v>0</v>
      </c>
      <c r="J2" s="54">
        <f>CAPEX!P9/1000000</f>
        <v>0</v>
      </c>
      <c r="K2" s="54">
        <f>CAPEX!Q9/1000000</f>
        <v>0</v>
      </c>
      <c r="L2" s="54">
        <f>CAPEX!R9/1000000</f>
        <v>0</v>
      </c>
      <c r="M2" s="54">
        <f>CAPEX!S9/1000000</f>
        <v>0</v>
      </c>
      <c r="N2" s="54">
        <f>CAPEX!T9/1000000</f>
        <v>0</v>
      </c>
      <c r="O2" s="54">
        <f>CAPEX!U9/1000000</f>
        <v>0</v>
      </c>
      <c r="P2" s="54">
        <f>CAPEX!V9/1000000</f>
        <v>0</v>
      </c>
      <c r="Q2" s="54">
        <f>CAPEX!W9/1000000</f>
        <v>0</v>
      </c>
      <c r="R2" s="54">
        <f>CAPEX!X9/1000000</f>
        <v>0</v>
      </c>
      <c r="S2" s="54">
        <f>CAPEX!Y9/1000000</f>
        <v>0</v>
      </c>
      <c r="T2" s="54">
        <f>CAPEX!Z9/1000000</f>
        <v>0</v>
      </c>
      <c r="U2" s="54">
        <f>CAPEX!AA9/1000000</f>
        <v>0</v>
      </c>
      <c r="V2" s="54">
        <f>CAPEX!AB9/1000000</f>
        <v>0</v>
      </c>
      <c r="W2" s="54">
        <f>CAPEX!AC9/1000000</f>
        <v>0</v>
      </c>
      <c r="X2" s="54">
        <f>CAPEX!AD9/1000000</f>
        <v>0</v>
      </c>
      <c r="Y2" s="54">
        <f>CAPEX!AE9/1000000</f>
        <v>0</v>
      </c>
      <c r="Z2" s="54">
        <f>CAPEX!AF9/1000000</f>
        <v>0</v>
      </c>
      <c r="AA2" s="54">
        <f>CAPEX!AG9/1000000</f>
        <v>0</v>
      </c>
      <c r="AB2" s="54">
        <f>CAPEX!AH9/1000000</f>
        <v>0</v>
      </c>
      <c r="AC2" s="54">
        <f>CAPEX!AI9/1000000</f>
        <v>0</v>
      </c>
      <c r="AD2" s="54">
        <f>CAPEX!AJ9/1000000</f>
        <v>0</v>
      </c>
      <c r="AE2" s="54">
        <f>CAPEX!AK9/1000000</f>
        <v>0</v>
      </c>
      <c r="AF2" s="54">
        <f>CAPEX!AL9/1000000</f>
        <v>0</v>
      </c>
      <c r="AG2" s="54">
        <f>CAPEX!AM9/1000000</f>
        <v>0</v>
      </c>
      <c r="AH2" s="54">
        <f>CAPEX!AN9/1000000</f>
        <v>0</v>
      </c>
      <c r="AI2" s="54">
        <f>CAPEX!AO9/1000000</f>
        <v>0</v>
      </c>
      <c r="AJ2" s="54">
        <f>CAPEX!AP9/1000000</f>
        <v>0</v>
      </c>
    </row>
    <row r="3" spans="1:36">
      <c r="A3" s="51" t="str">
        <f>CAPEX!C12</f>
        <v>Investimento mediante reequilíbrio econômico-financeiro</v>
      </c>
      <c r="B3" s="52">
        <f>(CAPEX!H12+CAPEX!H26)/1000000</f>
        <v>0</v>
      </c>
      <c r="C3" s="52">
        <f>(CAPEX!I12+CAPEX!I26)/1000000</f>
        <v>0</v>
      </c>
      <c r="D3" s="52">
        <f>(CAPEX!J12+CAPEX!J26)/1000000</f>
        <v>0</v>
      </c>
      <c r="E3" s="52">
        <f>(CAPEX!K12+CAPEX!K26)/1000000</f>
        <v>0</v>
      </c>
      <c r="F3" s="52">
        <f>(CAPEX!L12+CAPEX!L26)/1000000</f>
        <v>0</v>
      </c>
      <c r="G3" s="52">
        <f>(CAPEX!M12+CAPEX!M26)/1000000</f>
        <v>0</v>
      </c>
      <c r="H3" s="52">
        <f>(CAPEX!N12+CAPEX!N26)/1000000</f>
        <v>0</v>
      </c>
      <c r="I3" s="52">
        <f>(CAPEX!O12+CAPEX!O26)/1000000</f>
        <v>0</v>
      </c>
      <c r="J3" s="52">
        <f>(CAPEX!P12+CAPEX!P26)/1000000</f>
        <v>0</v>
      </c>
      <c r="K3" s="52">
        <f>(CAPEX!Q12+CAPEX!Q26)/1000000</f>
        <v>0</v>
      </c>
      <c r="L3" s="52">
        <f>(CAPEX!R12+CAPEX!R26)/1000000</f>
        <v>0</v>
      </c>
      <c r="M3" s="52">
        <f>(CAPEX!S12+CAPEX!S26)/1000000</f>
        <v>0</v>
      </c>
      <c r="N3" s="52">
        <f>(CAPEX!T12+CAPEX!T26)/1000000</f>
        <v>0</v>
      </c>
      <c r="O3" s="52">
        <f>(CAPEX!U12+CAPEX!U26)/1000000</f>
        <v>0</v>
      </c>
      <c r="P3" s="52">
        <f>(CAPEX!V12+CAPEX!V26)/1000000</f>
        <v>0</v>
      </c>
      <c r="Q3" s="52">
        <f>(CAPEX!W12+CAPEX!W26)/1000000</f>
        <v>0</v>
      </c>
      <c r="R3" s="52">
        <f>(CAPEX!X12+CAPEX!X26)/1000000</f>
        <v>0</v>
      </c>
      <c r="S3" s="52">
        <f>(CAPEX!Y12+CAPEX!Y26)/1000000</f>
        <v>0</v>
      </c>
      <c r="T3" s="52">
        <f>(CAPEX!Z12+CAPEX!Z26)/1000000</f>
        <v>0</v>
      </c>
      <c r="U3" s="52">
        <f>(CAPEX!AA12+CAPEX!AA26)/1000000</f>
        <v>0</v>
      </c>
      <c r="V3" s="52">
        <f>(CAPEX!AB12+CAPEX!AB26)/1000000</f>
        <v>0</v>
      </c>
      <c r="W3" s="52">
        <f>(CAPEX!AC12+CAPEX!AC26)/1000000</f>
        <v>0</v>
      </c>
      <c r="X3" s="52">
        <f>(CAPEX!AD12+CAPEX!AD26)/1000000</f>
        <v>0</v>
      </c>
      <c r="Y3" s="52">
        <f>(CAPEX!AE12+CAPEX!AE26)/1000000</f>
        <v>0</v>
      </c>
      <c r="Z3" s="52">
        <f>(CAPEX!AF12+CAPEX!AF26)/1000000</f>
        <v>0</v>
      </c>
      <c r="AA3" s="52">
        <f>(CAPEX!AG12+CAPEX!AG26)/1000000</f>
        <v>0</v>
      </c>
      <c r="AB3" s="52">
        <f>(CAPEX!AH12+CAPEX!AH26)/1000000</f>
        <v>0</v>
      </c>
      <c r="AC3" s="52">
        <f>(CAPEX!AI12+CAPEX!AI26)/1000000</f>
        <v>0</v>
      </c>
      <c r="AD3" s="52">
        <f>(CAPEX!AJ12+CAPEX!AJ26)/1000000</f>
        <v>0</v>
      </c>
      <c r="AE3" s="52">
        <f>(CAPEX!AK12+CAPEX!AK26)/1000000</f>
        <v>0</v>
      </c>
      <c r="AF3" s="52">
        <f>(CAPEX!AL12+CAPEX!AL26)/1000000</f>
        <v>0</v>
      </c>
      <c r="AG3" s="52">
        <f>(CAPEX!AM12+CAPEX!AM26)/1000000</f>
        <v>0</v>
      </c>
      <c r="AH3" s="52">
        <f>(CAPEX!AN12+CAPEX!AN26)/1000000</f>
        <v>0</v>
      </c>
      <c r="AI3" s="52">
        <f>(CAPEX!AO12+CAPEX!AO26)/1000000</f>
        <v>0</v>
      </c>
      <c r="AJ3" s="52">
        <f>(CAPEX!AP12+CAPEX!AP26)/1000000</f>
        <v>0</v>
      </c>
    </row>
    <row r="4" spans="1:36">
      <c r="A4" s="51" t="str">
        <f>CAPEX!C16</f>
        <v>Investimentos obrigatórios a cargo do concessionário</v>
      </c>
      <c r="B4" s="52">
        <f>(CAPEX!H16+CAPEX!H29)/1000000</f>
        <v>122.30800641254282</v>
      </c>
      <c r="C4" s="52">
        <f>(CAPEX!I16+CAPEX!I29)/1000000</f>
        <v>263.68832879353499</v>
      </c>
      <c r="D4" s="52">
        <f>(CAPEX!J16+CAPEX!J29)/1000000</f>
        <v>146.25107694323748</v>
      </c>
      <c r="E4" s="52">
        <f>(CAPEX!K16+CAPEX!K29)/1000000</f>
        <v>0</v>
      </c>
      <c r="F4" s="52">
        <f>(CAPEX!L16+CAPEX!L29)/1000000</f>
        <v>0</v>
      </c>
      <c r="G4" s="52">
        <f>(CAPEX!M16+CAPEX!M29)/1000000</f>
        <v>0</v>
      </c>
      <c r="H4" s="52">
        <f>(CAPEX!N16+CAPEX!N29)/1000000</f>
        <v>0</v>
      </c>
      <c r="I4" s="52">
        <f>(CAPEX!O16+CAPEX!O29)/1000000</f>
        <v>0</v>
      </c>
      <c r="J4" s="52">
        <f>(CAPEX!P16+CAPEX!P29)/1000000</f>
        <v>0</v>
      </c>
      <c r="K4" s="52">
        <f>(CAPEX!Q16+CAPEX!Q29)/1000000</f>
        <v>0</v>
      </c>
      <c r="L4" s="52">
        <f>(CAPEX!R16+CAPEX!R29)/1000000</f>
        <v>0</v>
      </c>
      <c r="M4" s="52">
        <f>(CAPEX!S16+CAPEX!S29)/1000000</f>
        <v>0</v>
      </c>
      <c r="N4" s="52">
        <f>(CAPEX!T16+CAPEX!T29)/1000000</f>
        <v>0</v>
      </c>
      <c r="O4" s="52">
        <f>(CAPEX!U16+CAPEX!U29)/1000000</f>
        <v>0</v>
      </c>
      <c r="P4" s="52">
        <f>(CAPEX!V16+CAPEX!V29)/1000000</f>
        <v>0</v>
      </c>
      <c r="Q4" s="52">
        <f>(CAPEX!W16+CAPEX!W29)/1000000</f>
        <v>0</v>
      </c>
      <c r="R4" s="52">
        <f>(CAPEX!X16+CAPEX!X29)/1000000</f>
        <v>0</v>
      </c>
      <c r="S4" s="52">
        <f>(CAPEX!Y16+CAPEX!Y29)/1000000</f>
        <v>0</v>
      </c>
      <c r="T4" s="52">
        <f>(CAPEX!Z16+CAPEX!Z29)/1000000</f>
        <v>0</v>
      </c>
      <c r="U4" s="52">
        <f>(CAPEX!AA16+CAPEX!AA29)/1000000</f>
        <v>0</v>
      </c>
      <c r="V4" s="52">
        <f>(CAPEX!AB16+CAPEX!AB29)/1000000</f>
        <v>0</v>
      </c>
      <c r="W4" s="52">
        <f>(CAPEX!AC16+CAPEX!AC29)/1000000</f>
        <v>0</v>
      </c>
      <c r="X4" s="52">
        <f>(CAPEX!AD16+CAPEX!AD29)/1000000</f>
        <v>0</v>
      </c>
      <c r="Y4" s="52">
        <f>(CAPEX!AE16+CAPEX!AE29)/1000000</f>
        <v>0</v>
      </c>
      <c r="Z4" s="52">
        <f>(CAPEX!AF16+CAPEX!AF29)/1000000</f>
        <v>0</v>
      </c>
      <c r="AA4" s="52">
        <f>(CAPEX!AG16+CAPEX!AG29)/1000000</f>
        <v>0</v>
      </c>
      <c r="AB4" s="52">
        <f>(CAPEX!AH16+CAPEX!AH29)/1000000</f>
        <v>0</v>
      </c>
      <c r="AC4" s="52">
        <f>(CAPEX!AI16+CAPEX!AI29)/1000000</f>
        <v>0</v>
      </c>
      <c r="AD4" s="52">
        <f>(CAPEX!AJ16+CAPEX!AJ29)/1000000</f>
        <v>0</v>
      </c>
      <c r="AE4" s="52">
        <f>(CAPEX!AK16+CAPEX!AK29)/1000000</f>
        <v>0</v>
      </c>
      <c r="AF4" s="52">
        <f>(CAPEX!AL16+CAPEX!AL29)/1000000</f>
        <v>0</v>
      </c>
      <c r="AG4" s="52">
        <f>(CAPEX!AM16+CAPEX!AM29)/1000000</f>
        <v>0</v>
      </c>
      <c r="AH4" s="52">
        <f>(CAPEX!AN16+CAPEX!AN29)/1000000</f>
        <v>0</v>
      </c>
      <c r="AI4" s="52">
        <f>(CAPEX!AO16+CAPEX!AO29)/1000000</f>
        <v>0</v>
      </c>
      <c r="AJ4" s="52">
        <f>(CAPEX!AP16+CAPEX!AP29)/1000000</f>
        <v>0</v>
      </c>
    </row>
    <row r="5" spans="1:36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</row>
    <row r="6" spans="1:36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</row>
    <row r="7" spans="1:36"/>
    <row r="8" spans="1:36"/>
    <row r="9" spans="1:36"/>
    <row r="10" spans="1:36"/>
    <row r="11" spans="1:36"/>
    <row r="12" spans="1:36"/>
    <row r="13" spans="1:36"/>
    <row r="14" spans="1:36"/>
    <row r="15" spans="1:36"/>
    <row r="16" spans="1:3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</sheetData>
  <sheetProtection algorithmName="SHA-512" hashValue="DKCa8ik/tzI0p3WnqOMX5onlDcKinV6iilZthp6SsbVZpnhc7ToehKZ/DHnpmxV7x4PKyvA1E7T94AmUQPowag==" saltValue="4tT7mKx5fBZw26AmXI7fqg==" spinCount="100000" sheet="1" sort="0" autoFilter="0" pivotTables="0"/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52451-B35D-479C-83C8-E6B97BD1903D}">
  <sheetPr>
    <tabColor rgb="FFFFFF00"/>
    <outlinePr summaryBelow="0" summaryRight="0"/>
  </sheetPr>
  <dimension ref="A1:K586"/>
  <sheetViews>
    <sheetView showGridLines="0" showRowColHeaders="0" zoomScale="85" zoomScaleNormal="85" workbookViewId="0">
      <selection activeCell="C2" sqref="C2"/>
    </sheetView>
  </sheetViews>
  <sheetFormatPr defaultColWidth="0" defaultRowHeight="14.4" zeroHeight="1" outlineLevelRow="1"/>
  <cols>
    <col min="1" max="1" width="21.33203125" style="17" customWidth="1"/>
    <col min="2" max="2" width="80.109375" customWidth="1"/>
    <col min="3" max="3" width="23.5546875" customWidth="1"/>
    <col min="4" max="4" width="26.109375" customWidth="1"/>
    <col min="5" max="5" width="21.109375" bestFit="1" customWidth="1"/>
    <col min="6" max="6" width="19.44140625" bestFit="1" customWidth="1"/>
    <col min="7" max="7" width="1.77734375" customWidth="1"/>
    <col min="8" max="8" width="15.44140625" hidden="1" customWidth="1"/>
    <col min="9" max="9" width="15.109375" hidden="1" customWidth="1"/>
    <col min="10" max="10" width="19.44140625" hidden="1" customWidth="1"/>
    <col min="11" max="11" width="15.33203125" hidden="1" customWidth="1"/>
    <col min="12" max="16384" width="8.6640625" hidden="1"/>
  </cols>
  <sheetData>
    <row r="1" spans="1:6">
      <c r="A1" s="7">
        <v>1</v>
      </c>
      <c r="B1" s="7" t="s">
        <v>440</v>
      </c>
      <c r="C1" s="7"/>
      <c r="D1" s="7"/>
      <c r="E1" s="45"/>
      <c r="F1" s="45"/>
    </row>
    <row r="2" spans="1:6">
      <c r="A2" s="6" t="s">
        <v>441</v>
      </c>
      <c r="B2" s="6" t="s">
        <v>442</v>
      </c>
      <c r="C2" s="6"/>
      <c r="D2" s="6"/>
      <c r="E2" s="46"/>
      <c r="F2" s="46"/>
    </row>
    <row r="3" spans="1:6">
      <c r="A3" s="3"/>
      <c r="B3" s="3" t="s">
        <v>443</v>
      </c>
      <c r="C3" s="3"/>
      <c r="D3" s="3"/>
      <c r="E3" s="42"/>
      <c r="F3" s="42"/>
    </row>
    <row r="4" spans="1:6">
      <c r="A4" s="32" t="s">
        <v>450</v>
      </c>
      <c r="B4" s="32" t="s">
        <v>2</v>
      </c>
      <c r="C4" s="32"/>
      <c r="D4" s="32"/>
      <c r="E4" s="32"/>
      <c r="F4" s="79"/>
    </row>
    <row r="5" spans="1:6">
      <c r="A5" s="21" t="s">
        <v>451</v>
      </c>
      <c r="B5" s="21" t="s">
        <v>506</v>
      </c>
      <c r="C5" s="81"/>
      <c r="D5" s="81"/>
      <c r="E5" s="81">
        <f>E90</f>
        <v>44627523.618558772</v>
      </c>
      <c r="F5" s="82">
        <f>F90</f>
        <v>43699323.599586606</v>
      </c>
    </row>
    <row r="6" spans="1:6" outlineLevel="1">
      <c r="B6" s="189"/>
    </row>
    <row r="7" spans="1:6" outlineLevel="1">
      <c r="B7" s="184" t="s">
        <v>0</v>
      </c>
      <c r="C7" s="184" t="s">
        <v>36</v>
      </c>
      <c r="D7" s="184" t="s">
        <v>477</v>
      </c>
      <c r="E7" s="184" t="s">
        <v>640</v>
      </c>
      <c r="F7" s="83" t="s">
        <v>470</v>
      </c>
    </row>
    <row r="8" spans="1:6" outlineLevel="1">
      <c r="B8" s="203" t="s">
        <v>567</v>
      </c>
      <c r="C8" s="196"/>
      <c r="D8" s="133" t="s">
        <v>469</v>
      </c>
      <c r="E8" s="133">
        <f>aux_INCC!$B$354/aux_INCC!$B$363-1</f>
        <v>-2.2483427744420803E-2</v>
      </c>
      <c r="F8" s="196"/>
    </row>
    <row r="9" spans="1:6" outlineLevel="1">
      <c r="B9" s="76" t="s">
        <v>568</v>
      </c>
      <c r="C9" s="184" t="s">
        <v>569</v>
      </c>
      <c r="D9" s="184">
        <v>200</v>
      </c>
      <c r="E9" s="77">
        <v>171540</v>
      </c>
      <c r="F9" s="77">
        <f>E9*(1+$E$8)</f>
        <v>167683.19280472206</v>
      </c>
    </row>
    <row r="10" spans="1:6" outlineLevel="1">
      <c r="B10" s="76" t="s">
        <v>570</v>
      </c>
      <c r="C10" s="184" t="s">
        <v>571</v>
      </c>
      <c r="D10" s="184">
        <v>16000</v>
      </c>
      <c r="E10" s="77">
        <v>64480.000000000007</v>
      </c>
      <c r="F10" s="77">
        <f t="shared" ref="F10:F17" si="0">E10*(1+$E$8)</f>
        <v>63030.268579039752</v>
      </c>
    </row>
    <row r="11" spans="1:6" outlineLevel="1">
      <c r="B11" s="76" t="s">
        <v>572</v>
      </c>
      <c r="C11" s="184" t="s">
        <v>571</v>
      </c>
      <c r="D11" s="184">
        <v>12000</v>
      </c>
      <c r="E11" s="77">
        <v>2176200.0000000005</v>
      </c>
      <c r="F11" s="77">
        <f t="shared" si="0"/>
        <v>2127271.564542592</v>
      </c>
    </row>
    <row r="12" spans="1:6" outlineLevel="1">
      <c r="B12" s="76" t="s">
        <v>573</v>
      </c>
      <c r="C12" s="184" t="s">
        <v>574</v>
      </c>
      <c r="D12" s="184">
        <v>4100</v>
      </c>
      <c r="E12" s="77">
        <v>251125</v>
      </c>
      <c r="F12" s="77">
        <f t="shared" si="0"/>
        <v>245478.84920768233</v>
      </c>
    </row>
    <row r="13" spans="1:6" outlineLevel="1">
      <c r="B13" s="76" t="s">
        <v>575</v>
      </c>
      <c r="C13" s="184" t="s">
        <v>571</v>
      </c>
      <c r="D13" s="184">
        <v>3400</v>
      </c>
      <c r="E13" s="77">
        <v>136000</v>
      </c>
      <c r="F13" s="77">
        <f t="shared" si="0"/>
        <v>132942.25382675877</v>
      </c>
    </row>
    <row r="14" spans="1:6" outlineLevel="1">
      <c r="B14" s="76" t="s">
        <v>576</v>
      </c>
      <c r="C14" s="184" t="s">
        <v>571</v>
      </c>
      <c r="D14" s="184">
        <v>230</v>
      </c>
      <c r="E14" s="77">
        <v>80500</v>
      </c>
      <c r="F14" s="77">
        <f t="shared" si="0"/>
        <v>78690.084066574127</v>
      </c>
    </row>
    <row r="15" spans="1:6" outlineLevel="1">
      <c r="B15" s="76" t="s">
        <v>577</v>
      </c>
      <c r="C15" s="184" t="s">
        <v>571</v>
      </c>
      <c r="D15" s="184">
        <v>9</v>
      </c>
      <c r="E15" s="77">
        <v>25425.63</v>
      </c>
      <c r="F15" s="77">
        <f t="shared" si="0"/>
        <v>24853.974685038622</v>
      </c>
    </row>
    <row r="16" spans="1:6" outlineLevel="1">
      <c r="B16" s="76" t="s">
        <v>578</v>
      </c>
      <c r="C16" s="184" t="s">
        <v>571</v>
      </c>
      <c r="D16" s="184">
        <v>18</v>
      </c>
      <c r="E16" s="77">
        <v>21600</v>
      </c>
      <c r="F16" s="77">
        <f t="shared" si="0"/>
        <v>21114.35796072051</v>
      </c>
    </row>
    <row r="17" spans="2:6" outlineLevel="1">
      <c r="B17" s="76" t="s">
        <v>579</v>
      </c>
      <c r="C17" s="184" t="s">
        <v>574</v>
      </c>
      <c r="D17" s="184">
        <f>190*5</f>
        <v>950</v>
      </c>
      <c r="E17" s="77">
        <v>712500</v>
      </c>
      <c r="F17" s="77">
        <f t="shared" si="0"/>
        <v>696480.55773210013</v>
      </c>
    </row>
    <row r="18" spans="2:6" outlineLevel="1">
      <c r="B18" s="194" t="s">
        <v>580</v>
      </c>
      <c r="C18" s="196"/>
      <c r="D18" s="196"/>
      <c r="E18" s="185">
        <f>SUBTOTAL(9,E9:E17)</f>
        <v>3639370.6300000004</v>
      </c>
      <c r="F18" s="185">
        <f>SUBTOTAL(9,F9:F17)</f>
        <v>3557545.1034052284</v>
      </c>
    </row>
    <row r="19" spans="2:6" outlineLevel="1">
      <c r="B19" s="203" t="s">
        <v>581</v>
      </c>
      <c r="C19" s="184"/>
      <c r="D19" s="133" t="s">
        <v>469</v>
      </c>
      <c r="E19" s="133">
        <f>aux_INCC!$B$354/aux_INCC!$B$363-1</f>
        <v>-2.2483427744420803E-2</v>
      </c>
      <c r="F19" s="77"/>
    </row>
    <row r="20" spans="2:6" outlineLevel="1">
      <c r="B20" s="184" t="s">
        <v>582</v>
      </c>
      <c r="C20" s="184"/>
      <c r="D20" s="184"/>
      <c r="E20" s="77"/>
      <c r="F20" s="77"/>
    </row>
    <row r="21" spans="2:6" outlineLevel="1">
      <c r="B21" s="76" t="s">
        <v>583</v>
      </c>
      <c r="C21" s="184" t="s">
        <v>584</v>
      </c>
      <c r="D21" s="184">
        <v>1</v>
      </c>
      <c r="E21" s="77">
        <v>328800</v>
      </c>
      <c r="F21" s="77">
        <f>E21*(1+$E$19)</f>
        <v>321407.44895763445</v>
      </c>
    </row>
    <row r="22" spans="2:6" outlineLevel="1">
      <c r="B22" s="76" t="s">
        <v>585</v>
      </c>
      <c r="C22" s="184" t="s">
        <v>574</v>
      </c>
      <c r="D22" s="184">
        <v>800</v>
      </c>
      <c r="E22" s="77">
        <v>113984.00000000001</v>
      </c>
      <c r="F22" s="77">
        <f t="shared" ref="F22:F24" si="1">E22*(1+$E$19)</f>
        <v>111421.24897197995</v>
      </c>
    </row>
    <row r="23" spans="2:6" outlineLevel="1">
      <c r="B23" s="76" t="s">
        <v>586</v>
      </c>
      <c r="C23" s="184" t="s">
        <v>584</v>
      </c>
      <c r="D23" s="184">
        <v>1</v>
      </c>
      <c r="E23" s="77">
        <v>639450</v>
      </c>
      <c r="F23" s="77">
        <f t="shared" si="1"/>
        <v>625072.97212883015</v>
      </c>
    </row>
    <row r="24" spans="2:6" outlineLevel="1">
      <c r="B24" s="76" t="s">
        <v>587</v>
      </c>
      <c r="C24" s="184" t="s">
        <v>584</v>
      </c>
      <c r="D24" s="184">
        <v>1</v>
      </c>
      <c r="E24" s="77">
        <v>54025</v>
      </c>
      <c r="F24" s="77">
        <f t="shared" si="1"/>
        <v>52810.332816107664</v>
      </c>
    </row>
    <row r="25" spans="2:6" outlineLevel="1">
      <c r="B25" s="184" t="s">
        <v>588</v>
      </c>
      <c r="C25" s="184"/>
      <c r="D25" s="184"/>
      <c r="E25" s="77"/>
      <c r="F25" s="77"/>
    </row>
    <row r="26" spans="2:6" outlineLevel="1">
      <c r="B26" s="76" t="s">
        <v>589</v>
      </c>
      <c r="C26" s="184" t="s">
        <v>584</v>
      </c>
      <c r="D26" s="184">
        <v>1</v>
      </c>
      <c r="E26" s="77">
        <v>864400</v>
      </c>
      <c r="F26" s="77">
        <f t="shared" ref="F26:F28" si="2">E26*(1+$E$19)</f>
        <v>844965.32505772263</v>
      </c>
    </row>
    <row r="27" spans="2:6" outlineLevel="1">
      <c r="B27" s="76" t="s">
        <v>590</v>
      </c>
      <c r="C27" s="184" t="s">
        <v>591</v>
      </c>
      <c r="D27" s="184">
        <v>30</v>
      </c>
      <c r="E27" s="77">
        <v>615885</v>
      </c>
      <c r="F27" s="77">
        <f t="shared" si="2"/>
        <v>602037.79410362744</v>
      </c>
    </row>
    <row r="28" spans="2:6" outlineLevel="1">
      <c r="B28" s="76" t="s">
        <v>592</v>
      </c>
      <c r="C28" s="184" t="s">
        <v>593</v>
      </c>
      <c r="D28" s="184">
        <v>1</v>
      </c>
      <c r="E28" s="77">
        <v>1075643.24</v>
      </c>
      <c r="F28" s="77">
        <f t="shared" si="2"/>
        <v>1051459.0929346853</v>
      </c>
    </row>
    <row r="29" spans="2:6" outlineLevel="1">
      <c r="B29" s="194" t="s">
        <v>566</v>
      </c>
      <c r="C29" s="184"/>
      <c r="D29" s="184"/>
      <c r="E29" s="185">
        <f>SUBTOTAL(9,E20:E28)</f>
        <v>3692187.24</v>
      </c>
      <c r="F29" s="185">
        <f>SUBTOTAL(9,F20:F28)</f>
        <v>3609174.2149705878</v>
      </c>
    </row>
    <row r="30" spans="2:6" outlineLevel="1">
      <c r="B30" s="203" t="s">
        <v>594</v>
      </c>
      <c r="C30" s="184"/>
      <c r="D30" s="133" t="s">
        <v>469</v>
      </c>
      <c r="E30" s="133">
        <f>aux_INCC!$B$354/aux_INCC!$B$363-1</f>
        <v>-2.2483427744420803E-2</v>
      </c>
      <c r="F30" s="77" t="s">
        <v>3</v>
      </c>
    </row>
    <row r="31" spans="2:6" outlineLevel="1">
      <c r="B31" s="76" t="s">
        <v>595</v>
      </c>
      <c r="C31" s="184" t="s">
        <v>571</v>
      </c>
      <c r="D31" s="184">
        <v>4300</v>
      </c>
      <c r="E31" s="77">
        <v>12147801</v>
      </c>
      <c r="F31" s="77">
        <f>E31*(1+$E$30)</f>
        <v>11874676.793962898</v>
      </c>
    </row>
    <row r="32" spans="2:6" outlineLevel="1">
      <c r="B32" s="76" t="s">
        <v>596</v>
      </c>
      <c r="C32" s="184" t="s">
        <v>571</v>
      </c>
      <c r="D32" s="184">
        <v>1500</v>
      </c>
      <c r="E32" s="77">
        <v>1458675</v>
      </c>
      <c r="F32" s="77">
        <f t="shared" ref="F32:F53" si="3">E32*(1+$E$30)</f>
        <v>1425878.9860349069</v>
      </c>
    </row>
    <row r="33" spans="2:6" outlineLevel="1">
      <c r="B33" s="76" t="s">
        <v>597</v>
      </c>
      <c r="C33" s="184" t="s">
        <v>591</v>
      </c>
      <c r="D33" s="184">
        <v>1</v>
      </c>
      <c r="E33" s="77">
        <v>73675</v>
      </c>
      <c r="F33" s="77">
        <f t="shared" si="3"/>
        <v>72018.533460929801</v>
      </c>
    </row>
    <row r="34" spans="2:6" outlineLevel="1">
      <c r="B34" s="76" t="s">
        <v>598</v>
      </c>
      <c r="C34" s="184" t="s">
        <v>591</v>
      </c>
      <c r="D34" s="184">
        <v>298</v>
      </c>
      <c r="E34" s="77">
        <v>702684</v>
      </c>
      <c r="F34" s="77">
        <f t="shared" si="3"/>
        <v>686885.25505883945</v>
      </c>
    </row>
    <row r="35" spans="2:6" outlineLevel="1">
      <c r="B35" s="76" t="s">
        <v>599</v>
      </c>
      <c r="C35" s="184" t="s">
        <v>571</v>
      </c>
      <c r="D35" s="184">
        <v>450</v>
      </c>
      <c r="E35" s="77">
        <v>934200</v>
      </c>
      <c r="F35" s="77">
        <f t="shared" si="3"/>
        <v>913195.98180116212</v>
      </c>
    </row>
    <row r="36" spans="2:6" outlineLevel="1">
      <c r="B36" s="76" t="s">
        <v>600</v>
      </c>
      <c r="C36" s="184" t="s">
        <v>584</v>
      </c>
      <c r="D36" s="184">
        <v>1</v>
      </c>
      <c r="E36" s="77">
        <v>353780</v>
      </c>
      <c r="F36" s="77">
        <f t="shared" si="3"/>
        <v>345825.81293257879</v>
      </c>
    </row>
    <row r="37" spans="2:6" outlineLevel="1">
      <c r="B37" s="76" t="s">
        <v>905</v>
      </c>
      <c r="C37" s="184" t="s">
        <v>584</v>
      </c>
      <c r="D37" s="184">
        <v>1</v>
      </c>
      <c r="E37" s="77">
        <v>150000</v>
      </c>
      <c r="F37" s="77">
        <f t="shared" si="3"/>
        <v>146627.48583833687</v>
      </c>
    </row>
    <row r="38" spans="2:6" outlineLevel="1">
      <c r="B38" s="76" t="s">
        <v>906</v>
      </c>
      <c r="C38" s="184" t="s">
        <v>584</v>
      </c>
      <c r="D38" s="184">
        <v>76</v>
      </c>
      <c r="E38" s="77">
        <v>43276.679999999993</v>
      </c>
      <c r="F38" s="77">
        <f t="shared" si="3"/>
        <v>42303.671892201572</v>
      </c>
    </row>
    <row r="39" spans="2:6" outlineLevel="1">
      <c r="B39" s="76" t="s">
        <v>907</v>
      </c>
      <c r="C39" s="184" t="s">
        <v>584</v>
      </c>
      <c r="D39" s="184">
        <v>18</v>
      </c>
      <c r="E39" s="77">
        <v>10249.74</v>
      </c>
      <c r="F39" s="77">
        <f t="shared" si="3"/>
        <v>10019.290711310899</v>
      </c>
    </row>
    <row r="40" spans="2:6" outlineLevel="1">
      <c r="B40" s="76" t="s">
        <v>908</v>
      </c>
      <c r="C40" s="184" t="s">
        <v>584</v>
      </c>
      <c r="D40" s="184">
        <v>25</v>
      </c>
      <c r="E40" s="77">
        <v>14235.749999999998</v>
      </c>
      <c r="F40" s="77">
        <f t="shared" si="3"/>
        <v>13915.681543487361</v>
      </c>
    </row>
    <row r="41" spans="2:6" outlineLevel="1">
      <c r="B41" s="76" t="s">
        <v>909</v>
      </c>
      <c r="C41" s="184" t="s">
        <v>584</v>
      </c>
      <c r="D41" s="184">
        <v>30</v>
      </c>
      <c r="E41" s="77">
        <v>17082.899999999998</v>
      </c>
      <c r="F41" s="77">
        <f t="shared" si="3"/>
        <v>16698.817852184831</v>
      </c>
    </row>
    <row r="42" spans="2:6" outlineLevel="1">
      <c r="B42" s="76" t="s">
        <v>910</v>
      </c>
      <c r="C42" s="184" t="s">
        <v>591</v>
      </c>
      <c r="D42" s="184">
        <v>76</v>
      </c>
      <c r="E42" s="77">
        <v>263271.59999999998</v>
      </c>
      <c r="F42" s="77">
        <f t="shared" si="3"/>
        <v>257352.35200424193</v>
      </c>
    </row>
    <row r="43" spans="2:6" outlineLevel="1">
      <c r="B43" s="76" t="s">
        <v>911</v>
      </c>
      <c r="C43" s="184" t="s">
        <v>591</v>
      </c>
      <c r="D43" s="184">
        <v>18</v>
      </c>
      <c r="E43" s="77">
        <v>62353.799999999996</v>
      </c>
      <c r="F43" s="77">
        <f t="shared" si="3"/>
        <v>60951.87284310993</v>
      </c>
    </row>
    <row r="44" spans="2:6" outlineLevel="1">
      <c r="B44" s="76" t="s">
        <v>912</v>
      </c>
      <c r="C44" s="184" t="s">
        <v>591</v>
      </c>
      <c r="D44" s="184">
        <v>25</v>
      </c>
      <c r="E44" s="77">
        <v>86602.5</v>
      </c>
      <c r="F44" s="77">
        <f t="shared" si="3"/>
        <v>84655.378948763799</v>
      </c>
    </row>
    <row r="45" spans="2:6" outlineLevel="1">
      <c r="B45" s="76" t="s">
        <v>913</v>
      </c>
      <c r="C45" s="184"/>
      <c r="D45" s="184">
        <v>30</v>
      </c>
      <c r="E45" s="77">
        <v>103923</v>
      </c>
      <c r="F45" s="77">
        <f t="shared" si="3"/>
        <v>101586.45473851655</v>
      </c>
    </row>
    <row r="46" spans="2:6" outlineLevel="1">
      <c r="B46" s="76" t="s">
        <v>601</v>
      </c>
      <c r="C46" s="184" t="s">
        <v>571</v>
      </c>
      <c r="D46" s="184">
        <v>300</v>
      </c>
      <c r="E46" s="77">
        <v>884250</v>
      </c>
      <c r="F46" s="77">
        <f t="shared" si="3"/>
        <v>864369.02901699592</v>
      </c>
    </row>
    <row r="47" spans="2:6" outlineLevel="1">
      <c r="B47" s="76" t="s">
        <v>602</v>
      </c>
      <c r="C47" s="184" t="s">
        <v>571</v>
      </c>
      <c r="D47" s="184">
        <v>120</v>
      </c>
      <c r="E47" s="77">
        <v>562584</v>
      </c>
      <c r="F47" s="77">
        <f t="shared" si="3"/>
        <v>549935.18328583275</v>
      </c>
    </row>
    <row r="48" spans="2:6" outlineLevel="1">
      <c r="B48" s="76" t="s">
        <v>603</v>
      </c>
      <c r="C48" s="184" t="s">
        <v>584</v>
      </c>
      <c r="D48" s="184">
        <v>1</v>
      </c>
      <c r="E48" s="77">
        <v>333169.48</v>
      </c>
      <c r="F48" s="77">
        <f t="shared" si="3"/>
        <v>325678.68806977372</v>
      </c>
    </row>
    <row r="49" spans="2:6" outlineLevel="1">
      <c r="B49" s="76" t="s">
        <v>604</v>
      </c>
      <c r="C49" s="184" t="s">
        <v>584</v>
      </c>
      <c r="D49" s="184">
        <v>1</v>
      </c>
      <c r="E49" s="77">
        <v>3046378</v>
      </c>
      <c r="F49" s="77">
        <f t="shared" si="3"/>
        <v>2977884.9803548069</v>
      </c>
    </row>
    <row r="50" spans="2:6" outlineLevel="1">
      <c r="B50" s="76" t="s">
        <v>605</v>
      </c>
      <c r="C50" s="184" t="s">
        <v>571</v>
      </c>
      <c r="D50" s="184">
        <v>1400</v>
      </c>
      <c r="E50" s="77">
        <v>453809.99999999994</v>
      </c>
      <c r="F50" s="77">
        <f t="shared" si="3"/>
        <v>443606.79565530433</v>
      </c>
    </row>
    <row r="51" spans="2:6" outlineLevel="1">
      <c r="B51" s="76" t="s">
        <v>606</v>
      </c>
      <c r="C51" s="184" t="s">
        <v>584</v>
      </c>
      <c r="D51" s="184">
        <v>1</v>
      </c>
      <c r="E51" s="77">
        <v>119070</v>
      </c>
      <c r="F51" s="77">
        <f t="shared" si="3"/>
        <v>116392.89825847182</v>
      </c>
    </row>
    <row r="52" spans="2:6" outlineLevel="1">
      <c r="B52" s="76" t="s">
        <v>607</v>
      </c>
      <c r="C52" s="184" t="s">
        <v>571</v>
      </c>
      <c r="D52" s="184">
        <v>4300</v>
      </c>
      <c r="E52" s="77">
        <v>600495</v>
      </c>
      <c r="F52" s="77">
        <f t="shared" si="3"/>
        <v>586993.81405661406</v>
      </c>
    </row>
    <row r="53" spans="2:6" outlineLevel="1">
      <c r="B53" s="76" t="s">
        <v>608</v>
      </c>
      <c r="C53" s="184" t="s">
        <v>571</v>
      </c>
      <c r="D53" s="184">
        <v>4300</v>
      </c>
      <c r="E53" s="77">
        <v>341334</v>
      </c>
      <c r="F53" s="77">
        <f t="shared" si="3"/>
        <v>333659.64167428587</v>
      </c>
    </row>
    <row r="54" spans="2:6" outlineLevel="1">
      <c r="B54" s="194" t="s">
        <v>609</v>
      </c>
      <c r="C54" s="184"/>
      <c r="D54" s="184"/>
      <c r="E54" s="185">
        <f>SUBTOTAL(9,E31:E53)</f>
        <v>22762901.449999999</v>
      </c>
      <c r="F54" s="185">
        <f>SUBTOTAL(9,F31:F53)</f>
        <v>22251113.399995551</v>
      </c>
    </row>
    <row r="55" spans="2:6" outlineLevel="1">
      <c r="B55" s="203" t="s">
        <v>914</v>
      </c>
      <c r="C55" s="184"/>
      <c r="D55" s="133" t="s">
        <v>478</v>
      </c>
      <c r="E55" s="133">
        <f>aux_IGPM!$B$351/aux_IGPM!$B$360-1</f>
        <v>-1.4388514964914778E-2</v>
      </c>
      <c r="F55" s="77"/>
    </row>
    <row r="56" spans="2:6" outlineLevel="1">
      <c r="B56" s="76" t="s">
        <v>915</v>
      </c>
      <c r="C56" s="184" t="s">
        <v>591</v>
      </c>
      <c r="D56" s="184">
        <v>3</v>
      </c>
      <c r="E56" s="77">
        <v>282000</v>
      </c>
      <c r="F56" s="77">
        <f>E56*(1+$E$59)</f>
        <v>277942.43877989403</v>
      </c>
    </row>
    <row r="57" spans="2:6" outlineLevel="1">
      <c r="B57" s="76" t="s">
        <v>916</v>
      </c>
      <c r="C57" s="184" t="s">
        <v>591</v>
      </c>
      <c r="D57" s="184">
        <v>6</v>
      </c>
      <c r="E57" s="77">
        <v>756000</v>
      </c>
      <c r="F57" s="77">
        <f t="shared" ref="F57" si="4">E57*(1+$E$59)</f>
        <v>745122.28268652444</v>
      </c>
    </row>
    <row r="58" spans="2:6" outlineLevel="1">
      <c r="B58" s="194" t="s">
        <v>917</v>
      </c>
      <c r="C58" s="184"/>
      <c r="D58" s="184"/>
      <c r="E58" s="185">
        <f>SUM(E56:E57)</f>
        <v>1038000</v>
      </c>
      <c r="F58" s="185">
        <f>SUM(F56:F57)</f>
        <v>1023064.7214664185</v>
      </c>
    </row>
    <row r="59" spans="2:6" outlineLevel="1">
      <c r="B59" s="203" t="s">
        <v>881</v>
      </c>
      <c r="C59" s="184"/>
      <c r="D59" s="133" t="s">
        <v>478</v>
      </c>
      <c r="E59" s="133">
        <f>aux_IGPM!$B$351/aux_IGPM!$B$360-1</f>
        <v>-1.4388514964914778E-2</v>
      </c>
      <c r="F59" s="77"/>
    </row>
    <row r="60" spans="2:6" outlineLevel="1">
      <c r="B60" s="76" t="s">
        <v>610</v>
      </c>
      <c r="C60" s="184" t="s">
        <v>593</v>
      </c>
      <c r="D60" s="184">
        <v>1</v>
      </c>
      <c r="E60" s="77">
        <v>2140881.3118251786</v>
      </c>
      <c r="F60" s="77">
        <f>E60*(1+$E$59)</f>
        <v>2110077.2090318757</v>
      </c>
    </row>
    <row r="61" spans="2:6" outlineLevel="1">
      <c r="B61" s="76" t="s">
        <v>611</v>
      </c>
      <c r="C61" s="184" t="s">
        <v>593</v>
      </c>
      <c r="D61" s="184">
        <v>1</v>
      </c>
      <c r="E61" s="77">
        <v>107169.96663958199</v>
      </c>
      <c r="F61" s="77">
        <f t="shared" ref="F61:F68" si="5">E61*(1+$E$59)</f>
        <v>105627.94997079895</v>
      </c>
    </row>
    <row r="62" spans="2:6" outlineLevel="1">
      <c r="B62" s="76" t="s">
        <v>612</v>
      </c>
      <c r="C62" s="184" t="s">
        <v>593</v>
      </c>
      <c r="D62" s="184">
        <v>1</v>
      </c>
      <c r="E62" s="77">
        <v>402781.79613194597</v>
      </c>
      <c r="F62" s="77">
        <f t="shared" si="5"/>
        <v>396986.36423070624</v>
      </c>
    </row>
    <row r="63" spans="2:6" outlineLevel="1">
      <c r="B63" s="76" t="s">
        <v>613</v>
      </c>
      <c r="C63" s="184" t="s">
        <v>593</v>
      </c>
      <c r="D63" s="184">
        <v>1</v>
      </c>
      <c r="E63" s="77">
        <v>241309.22381104002</v>
      </c>
      <c r="F63" s="77">
        <f t="shared" si="5"/>
        <v>237837.14243306289</v>
      </c>
    </row>
    <row r="64" spans="2:6" outlineLevel="1">
      <c r="B64" s="76" t="s">
        <v>614</v>
      </c>
      <c r="C64" s="184" t="s">
        <v>593</v>
      </c>
      <c r="D64" s="184">
        <v>1</v>
      </c>
      <c r="E64" s="77">
        <v>287356.85734294</v>
      </c>
      <c r="F64" s="77">
        <f t="shared" si="5"/>
        <v>283222.21890079021</v>
      </c>
    </row>
    <row r="65" spans="2:6" outlineLevel="1">
      <c r="B65" s="76" t="s">
        <v>615</v>
      </c>
      <c r="C65" s="184" t="s">
        <v>593</v>
      </c>
      <c r="D65" s="184">
        <v>1</v>
      </c>
      <c r="E65" s="77">
        <v>595833.03977412602</v>
      </c>
      <c r="F65" s="77">
        <f t="shared" si="5"/>
        <v>587259.88716474536</v>
      </c>
    </row>
    <row r="66" spans="2:6" outlineLevel="1">
      <c r="B66" s="76" t="s">
        <v>616</v>
      </c>
      <c r="C66" s="184" t="s">
        <v>593</v>
      </c>
      <c r="D66" s="184">
        <v>1</v>
      </c>
      <c r="E66" s="77">
        <v>1031674.6251753479</v>
      </c>
      <c r="F66" s="77">
        <f t="shared" si="5"/>
        <v>1016830.3593920895</v>
      </c>
    </row>
    <row r="67" spans="2:6" outlineLevel="1">
      <c r="B67" s="76" t="s">
        <v>617</v>
      </c>
      <c r="C67" s="184" t="s">
        <v>593</v>
      </c>
      <c r="D67" s="184">
        <v>1</v>
      </c>
      <c r="E67" s="77">
        <v>413627.32314791577</v>
      </c>
      <c r="F67" s="77">
        <f t="shared" si="5"/>
        <v>407675.84021890437</v>
      </c>
    </row>
    <row r="68" spans="2:6" outlineLevel="1">
      <c r="B68" s="76" t="s">
        <v>618</v>
      </c>
      <c r="C68" s="184" t="s">
        <v>593</v>
      </c>
      <c r="D68" s="184">
        <v>1</v>
      </c>
      <c r="E68" s="77">
        <v>178125.31836291499</v>
      </c>
      <c r="F68" s="77">
        <f t="shared" si="5"/>
        <v>175562.35955401996</v>
      </c>
    </row>
    <row r="69" spans="2:6" outlineLevel="1">
      <c r="B69" s="194" t="s">
        <v>619</v>
      </c>
      <c r="C69" s="184"/>
      <c r="D69" s="184"/>
      <c r="E69" s="185">
        <f>SUBTOTAL(9,E60:E68)</f>
        <v>5398759.4622109914</v>
      </c>
      <c r="F69" s="185">
        <f>SUBTOTAL(9,F60:F68)</f>
        <v>5321079.3308969941</v>
      </c>
    </row>
    <row r="70" spans="2:6" outlineLevel="1">
      <c r="B70" s="203" t="s">
        <v>882</v>
      </c>
      <c r="C70" s="184"/>
      <c r="D70" s="133" t="s">
        <v>478</v>
      </c>
      <c r="E70" s="133">
        <f>aux_IGPM!$B$351/aux_IGPM!$B$360-1</f>
        <v>-1.4388514964914778E-2</v>
      </c>
      <c r="F70" s="77"/>
    </row>
    <row r="71" spans="2:6" outlineLevel="1">
      <c r="B71" s="76" t="s">
        <v>620</v>
      </c>
      <c r="C71" s="184" t="s">
        <v>593</v>
      </c>
      <c r="D71" s="184">
        <v>1</v>
      </c>
      <c r="E71" s="77">
        <v>64827.129284956507</v>
      </c>
      <c r="F71" s="77">
        <f>E71*(1+$E$70)</f>
        <v>63894.363165107447</v>
      </c>
    </row>
    <row r="72" spans="2:6" outlineLevel="1">
      <c r="B72" s="76" t="s">
        <v>621</v>
      </c>
      <c r="C72" s="184" t="s">
        <v>593</v>
      </c>
      <c r="D72" s="184">
        <v>1</v>
      </c>
      <c r="E72" s="77">
        <v>182176.62928757598</v>
      </c>
      <c r="F72" s="77">
        <f t="shared" ref="F72:F80" si="6">E72*(1+$E$70)</f>
        <v>179555.37813081397</v>
      </c>
    </row>
    <row r="73" spans="2:6" outlineLevel="1">
      <c r="B73" s="76" t="s">
        <v>622</v>
      </c>
      <c r="C73" s="184" t="s">
        <v>593</v>
      </c>
      <c r="D73" s="184">
        <v>1</v>
      </c>
      <c r="E73" s="77">
        <v>9188.1961586800007</v>
      </c>
      <c r="F73" s="77">
        <f t="shared" si="6"/>
        <v>9055.9916607502619</v>
      </c>
    </row>
    <row r="74" spans="2:6" outlineLevel="1">
      <c r="B74" s="76" t="s">
        <v>623</v>
      </c>
      <c r="C74" s="184" t="s">
        <v>593</v>
      </c>
      <c r="D74" s="184">
        <v>1</v>
      </c>
      <c r="E74" s="77">
        <v>59457.283101600995</v>
      </c>
      <c r="F74" s="77">
        <f t="shared" si="6"/>
        <v>58601.781093920436</v>
      </c>
    </row>
    <row r="75" spans="2:6" outlineLevel="1">
      <c r="B75" s="76" t="s">
        <v>624</v>
      </c>
      <c r="C75" s="184" t="s">
        <v>593</v>
      </c>
      <c r="D75" s="184">
        <v>1</v>
      </c>
      <c r="E75" s="77">
        <v>20591.268558861</v>
      </c>
      <c r="F75" s="77">
        <f t="shared" si="6"/>
        <v>20294.990783055251</v>
      </c>
    </row>
    <row r="76" spans="2:6" outlineLevel="1">
      <c r="B76" s="76" t="s">
        <v>625</v>
      </c>
      <c r="C76" s="184" t="s">
        <v>593</v>
      </c>
      <c r="D76" s="184">
        <v>1</v>
      </c>
      <c r="E76" s="77">
        <v>828638.52706003608</v>
      </c>
      <c r="F76" s="77">
        <f t="shared" si="6"/>
        <v>816715.64921292779</v>
      </c>
    </row>
    <row r="77" spans="2:6" outlineLevel="1">
      <c r="B77" s="76" t="s">
        <v>626</v>
      </c>
      <c r="C77" s="184" t="s">
        <v>593</v>
      </c>
      <c r="D77" s="184">
        <v>1</v>
      </c>
      <c r="E77" s="77">
        <v>70238.095745325205</v>
      </c>
      <c r="F77" s="77">
        <f t="shared" si="6"/>
        <v>69227.473853586474</v>
      </c>
    </row>
    <row r="78" spans="2:6" outlineLevel="1">
      <c r="B78" s="76" t="s">
        <v>627</v>
      </c>
      <c r="C78" s="184" t="s">
        <v>593</v>
      </c>
      <c r="D78" s="184">
        <v>1</v>
      </c>
      <c r="E78" s="77">
        <v>129654.25856991301</v>
      </c>
      <c r="F78" s="77">
        <f t="shared" si="6"/>
        <v>127788.72633021489</v>
      </c>
    </row>
    <row r="79" spans="2:6" outlineLevel="1">
      <c r="B79" s="76" t="s">
        <v>628</v>
      </c>
      <c r="C79" s="184" t="s">
        <v>593</v>
      </c>
      <c r="D79" s="184">
        <v>1</v>
      </c>
      <c r="E79" s="77">
        <v>205718.60273694419</v>
      </c>
      <c r="F79" s="77">
        <f t="shared" si="6"/>
        <v>202758.6175429023</v>
      </c>
    </row>
    <row r="80" spans="2:6" outlineLevel="1">
      <c r="B80" s="76" t="s">
        <v>629</v>
      </c>
      <c r="C80" s="184" t="s">
        <v>593</v>
      </c>
      <c r="D80" s="184">
        <v>1</v>
      </c>
      <c r="E80" s="77">
        <v>242009.8</v>
      </c>
      <c r="F80" s="77">
        <f t="shared" si="6"/>
        <v>238527.63837104395</v>
      </c>
    </row>
    <row r="81" spans="1:6" outlineLevel="1">
      <c r="B81" s="194" t="s">
        <v>630</v>
      </c>
      <c r="C81" s="184"/>
      <c r="D81" s="184"/>
      <c r="E81" s="185">
        <f>SUBTOTAL(9,E71:E80)</f>
        <v>1812499.790503893</v>
      </c>
      <c r="F81" s="185">
        <f>SUBTOTAL(9,F71:F80)</f>
        <v>1786420.6101443227</v>
      </c>
    </row>
    <row r="82" spans="1:6" outlineLevel="1">
      <c r="B82" s="203" t="s">
        <v>631</v>
      </c>
      <c r="C82" s="184"/>
      <c r="D82" s="133" t="s">
        <v>469</v>
      </c>
      <c r="E82" s="133">
        <f>aux_INCC!$B$354/aux_INCC!$B$363-1</f>
        <v>-2.2483427744420803E-2</v>
      </c>
      <c r="F82" s="77"/>
    </row>
    <row r="83" spans="1:6" outlineLevel="1">
      <c r="B83" s="76" t="s">
        <v>632</v>
      </c>
      <c r="C83" s="184" t="s">
        <v>593</v>
      </c>
      <c r="D83" s="184">
        <v>1</v>
      </c>
      <c r="E83" s="77">
        <v>1861360.9315149751</v>
      </c>
      <c r="F83" s="77">
        <f>E83*(1+$E$82)</f>
        <v>1819511.1575049704</v>
      </c>
    </row>
    <row r="84" spans="1:6" outlineLevel="1">
      <c r="B84" s="76" t="s">
        <v>633</v>
      </c>
      <c r="C84" s="184" t="s">
        <v>593</v>
      </c>
      <c r="D84" s="184">
        <v>1</v>
      </c>
      <c r="E84" s="77">
        <v>364250.62551562913</v>
      </c>
      <c r="F84" s="77">
        <f>E84*(1+$E$82)</f>
        <v>356061.02289598843</v>
      </c>
    </row>
    <row r="85" spans="1:6" outlineLevel="1">
      <c r="B85" s="194" t="s">
        <v>634</v>
      </c>
      <c r="C85" s="184"/>
      <c r="D85" s="184"/>
      <c r="E85" s="185">
        <f>SUBTOTAL(9,E83:E84)</f>
        <v>2225611.5570306042</v>
      </c>
      <c r="F85" s="185">
        <f>SUBTOTAL(9,F83:F84)</f>
        <v>2175572.1804009588</v>
      </c>
    </row>
    <row r="86" spans="1:6" outlineLevel="1">
      <c r="B86" s="203" t="s">
        <v>635</v>
      </c>
      <c r="C86" s="184"/>
      <c r="D86" s="133" t="s">
        <v>469</v>
      </c>
      <c r="E86" s="133">
        <f>aux_INCC!$B$354/aux_INCC!$B$363-1</f>
        <v>-2.2483427744420803E-2</v>
      </c>
      <c r="F86" s="77"/>
    </row>
    <row r="87" spans="1:6" outlineLevel="1">
      <c r="B87" s="76" t="s">
        <v>636</v>
      </c>
      <c r="C87" s="184" t="s">
        <v>637</v>
      </c>
      <c r="D87" s="184"/>
      <c r="E87" s="77">
        <v>3020193.6219125548</v>
      </c>
      <c r="F87" s="77">
        <f>E87*(1+$E$86)</f>
        <v>2952289.3168401234</v>
      </c>
    </row>
    <row r="88" spans="1:6" outlineLevel="1">
      <c r="B88" s="194" t="s">
        <v>638</v>
      </c>
      <c r="C88" s="184"/>
      <c r="D88" s="184"/>
      <c r="E88" s="185">
        <f>SUBTOTAL(9,E86:E87)</f>
        <v>3020193.5994291273</v>
      </c>
      <c r="F88" s="185">
        <f>SUBTOTAL(9,F86:F87)</f>
        <v>2952289.3168401234</v>
      </c>
    </row>
    <row r="89" spans="1:6" outlineLevel="1">
      <c r="B89" s="76"/>
      <c r="C89" s="184"/>
      <c r="D89" s="184"/>
      <c r="E89" s="77"/>
      <c r="F89" s="77"/>
    </row>
    <row r="90" spans="1:6" outlineLevel="1">
      <c r="B90" s="194" t="s">
        <v>639</v>
      </c>
      <c r="C90" s="184"/>
      <c r="D90" s="184"/>
      <c r="E90" s="193">
        <f>SUBTOTAL(9,E9:E89)</f>
        <v>44627523.618558772</v>
      </c>
      <c r="F90" s="193">
        <f>SUBTOTAL(9,F9:F89)</f>
        <v>43699323.599586606</v>
      </c>
    </row>
    <row r="91" spans="1:6" outlineLevel="1">
      <c r="A91" s="206" t="s">
        <v>471</v>
      </c>
      <c r="B91" s="207"/>
      <c r="C91" s="197"/>
      <c r="D91" s="197"/>
      <c r="E91" s="197"/>
      <c r="F91" s="198"/>
    </row>
    <row r="92" spans="1:6" outlineLevel="1">
      <c r="A92" s="213" t="s">
        <v>472</v>
      </c>
      <c r="B92" s="208" t="s">
        <v>641</v>
      </c>
      <c r="C92" s="204"/>
      <c r="D92" s="204"/>
      <c r="E92" s="204"/>
      <c r="F92" s="205"/>
    </row>
    <row r="93" spans="1:6" outlineLevel="1">
      <c r="A93" s="213" t="s">
        <v>473</v>
      </c>
      <c r="B93" s="209" t="s">
        <v>642</v>
      </c>
      <c r="C93" s="199"/>
      <c r="D93" s="199"/>
      <c r="E93" s="199"/>
      <c r="F93" s="200"/>
    </row>
    <row r="94" spans="1:6" outlineLevel="1">
      <c r="A94" s="213" t="s">
        <v>474</v>
      </c>
      <c r="B94" s="209" t="s">
        <v>475</v>
      </c>
      <c r="C94" s="199"/>
      <c r="D94" s="199"/>
      <c r="E94" s="199"/>
      <c r="F94" s="200"/>
    </row>
    <row r="95" spans="1:6" ht="60" outlineLevel="1">
      <c r="A95" s="214" t="s">
        <v>476</v>
      </c>
      <c r="B95" s="210" t="s">
        <v>505</v>
      </c>
      <c r="C95" s="201"/>
      <c r="D95" s="201"/>
      <c r="E95" s="201"/>
      <c r="F95" s="202"/>
    </row>
    <row r="96" spans="1:6" outlineLevel="1">
      <c r="B96" s="189"/>
    </row>
    <row r="97" spans="1:6">
      <c r="A97" s="21" t="s">
        <v>452</v>
      </c>
      <c r="B97" s="244" t="s">
        <v>892</v>
      </c>
      <c r="C97" s="245"/>
      <c r="D97" s="245"/>
      <c r="E97" s="81">
        <f>C104</f>
        <v>10640655</v>
      </c>
      <c r="F97" s="249">
        <f>D104</f>
        <v>9784488.6933787148</v>
      </c>
    </row>
    <row r="98" spans="1:6" outlineLevel="1">
      <c r="A98"/>
      <c r="B98" s="133" t="s">
        <v>478</v>
      </c>
      <c r="C98" s="133">
        <f>aux_IGPM!$B$351/aux_IGPM!$B$368-1</f>
        <v>-8.0461804900289091E-2</v>
      </c>
      <c r="D98" s="133"/>
    </row>
    <row r="99" spans="1:6" outlineLevel="1">
      <c r="B99" s="261" t="s">
        <v>885</v>
      </c>
      <c r="C99" s="261"/>
      <c r="D99" s="261"/>
    </row>
    <row r="100" spans="1:6" outlineLevel="1">
      <c r="A100"/>
      <c r="B100" s="246" t="s">
        <v>0</v>
      </c>
      <c r="C100" s="187" t="s">
        <v>886</v>
      </c>
      <c r="D100" s="187" t="s">
        <v>880</v>
      </c>
    </row>
    <row r="101" spans="1:6" outlineLevel="1">
      <c r="A101"/>
      <c r="B101" s="247" t="s">
        <v>887</v>
      </c>
      <c r="C101" s="187">
        <v>5572500</v>
      </c>
      <c r="D101" s="187">
        <f>C101*(1+$C$98)</f>
        <v>5124126.5921931388</v>
      </c>
    </row>
    <row r="102" spans="1:6" outlineLevel="1">
      <c r="A102"/>
      <c r="B102" s="247" t="s">
        <v>888</v>
      </c>
      <c r="C102" s="187">
        <v>3732750</v>
      </c>
      <c r="D102" s="187">
        <f t="shared" ref="D102:D104" si="7">C102*(1+$C$98)</f>
        <v>3432406.197758446</v>
      </c>
    </row>
    <row r="103" spans="1:6" outlineLevel="1">
      <c r="A103"/>
      <c r="B103" s="247" t="s">
        <v>889</v>
      </c>
      <c r="C103" s="187">
        <v>1335405</v>
      </c>
      <c r="D103" s="187">
        <f t="shared" si="7"/>
        <v>1227955.9034271294</v>
      </c>
    </row>
    <row r="104" spans="1:6" outlineLevel="1">
      <c r="A104"/>
      <c r="B104" s="248" t="s">
        <v>499</v>
      </c>
      <c r="C104" s="218">
        <f>SUM(C101:C103)</f>
        <v>10640655</v>
      </c>
      <c r="D104" s="218">
        <f t="shared" si="7"/>
        <v>9784488.6933787148</v>
      </c>
    </row>
    <row r="105" spans="1:6" outlineLevel="1">
      <c r="A105"/>
    </row>
    <row r="106" spans="1:6" outlineLevel="1">
      <c r="A106" s="170" t="s">
        <v>471</v>
      </c>
      <c r="B106" s="171"/>
      <c r="C106" s="171"/>
      <c r="D106" s="172"/>
    </row>
    <row r="107" spans="1:6" outlineLevel="1">
      <c r="A107" s="215" t="s">
        <v>472</v>
      </c>
      <c r="B107" s="208"/>
      <c r="C107" s="204"/>
      <c r="D107" s="205"/>
    </row>
    <row r="108" spans="1:6" outlineLevel="1">
      <c r="A108" s="215" t="s">
        <v>473</v>
      </c>
      <c r="B108" s="209"/>
      <c r="C108" s="199"/>
      <c r="D108" s="200"/>
    </row>
    <row r="109" spans="1:6" outlineLevel="1">
      <c r="A109" s="215" t="s">
        <v>474</v>
      </c>
      <c r="B109" s="209" t="s">
        <v>890</v>
      </c>
      <c r="C109" s="199"/>
      <c r="D109" s="200"/>
    </row>
    <row r="110" spans="1:6" ht="24" outlineLevel="1">
      <c r="A110" s="216" t="s">
        <v>476</v>
      </c>
      <c r="B110" s="210" t="s">
        <v>891</v>
      </c>
      <c r="C110" s="201"/>
      <c r="D110" s="202"/>
    </row>
    <row r="111" spans="1:6" outlineLevel="1">
      <c r="A111"/>
    </row>
    <row r="112" spans="1:6">
      <c r="A112" s="21" t="s">
        <v>453</v>
      </c>
      <c r="B112" s="21" t="s">
        <v>893</v>
      </c>
      <c r="C112" s="81"/>
      <c r="D112" s="81"/>
      <c r="E112" s="81">
        <f>SUM(C164)</f>
        <v>24271903.420931052</v>
      </c>
      <c r="F112" s="82">
        <f>SUM(D164)</f>
        <v>23726187.834146995</v>
      </c>
    </row>
    <row r="113" spans="2:4" outlineLevel="1">
      <c r="B113" s="133" t="s">
        <v>469</v>
      </c>
      <c r="C113" s="133">
        <f>aux_INCC!$B$354/aux_INCC!$B$363-1</f>
        <v>-2.2483427744420803E-2</v>
      </c>
      <c r="D113" s="133"/>
    </row>
    <row r="114" spans="2:4" outlineLevel="1">
      <c r="B114" s="184" t="s">
        <v>0</v>
      </c>
      <c r="C114" s="83" t="s">
        <v>540</v>
      </c>
      <c r="D114" s="241" t="s">
        <v>879</v>
      </c>
    </row>
    <row r="115" spans="2:4" outlineLevel="1">
      <c r="B115" s="188" t="s">
        <v>10</v>
      </c>
      <c r="C115" s="83"/>
      <c r="D115" s="83"/>
    </row>
    <row r="116" spans="2:4" outlineLevel="1">
      <c r="B116" s="76" t="s">
        <v>527</v>
      </c>
      <c r="C116" s="77">
        <v>368195.84895189956</v>
      </c>
      <c r="D116" s="77">
        <f>C116*(1+$C$113)</f>
        <v>359917.54418619385</v>
      </c>
    </row>
    <row r="117" spans="2:4" outlineLevel="1">
      <c r="B117" s="76" t="s">
        <v>528</v>
      </c>
      <c r="C117" s="77">
        <v>376372.87615810602</v>
      </c>
      <c r="D117" s="77">
        <f t="shared" ref="D117:D128" si="8">C117*(1+$C$113)</f>
        <v>367910.72379204544</v>
      </c>
    </row>
    <row r="118" spans="2:4" outlineLevel="1">
      <c r="B118" s="76" t="s">
        <v>529</v>
      </c>
      <c r="C118" s="77">
        <v>260894.64434956486</v>
      </c>
      <c r="D118" s="77">
        <f t="shared" si="8"/>
        <v>255028.83846442506</v>
      </c>
    </row>
    <row r="119" spans="2:4" outlineLevel="1">
      <c r="B119" s="76" t="s">
        <v>530</v>
      </c>
      <c r="C119" s="77">
        <v>707023.07419199985</v>
      </c>
      <c r="D119" s="77">
        <f t="shared" si="8"/>
        <v>691126.77198976581</v>
      </c>
    </row>
    <row r="120" spans="2:4" outlineLevel="1">
      <c r="B120" s="76" t="s">
        <v>531</v>
      </c>
      <c r="C120" s="77">
        <v>672660.74645999994</v>
      </c>
      <c r="D120" s="77">
        <f t="shared" si="8"/>
        <v>657537.02717045834</v>
      </c>
    </row>
    <row r="121" spans="2:4" outlineLevel="1">
      <c r="B121" s="76" t="s">
        <v>532</v>
      </c>
      <c r="C121" s="77">
        <v>97950.786619999999</v>
      </c>
      <c r="D121" s="77">
        <f t="shared" si="8"/>
        <v>95748.517186520054</v>
      </c>
    </row>
    <row r="122" spans="2:4" outlineLevel="1">
      <c r="B122" s="76" t="s">
        <v>533</v>
      </c>
      <c r="C122" s="77">
        <v>907584.58360300004</v>
      </c>
      <c r="D122" s="77">
        <f t="shared" si="8"/>
        <v>887178.97119561175</v>
      </c>
    </row>
    <row r="123" spans="2:4" outlineLevel="1">
      <c r="B123" s="76" t="s">
        <v>534</v>
      </c>
      <c r="C123" s="77">
        <v>234960.07649999997</v>
      </c>
      <c r="D123" s="77">
        <f t="shared" si="8"/>
        <v>229677.36859718864</v>
      </c>
    </row>
    <row r="124" spans="2:4" outlineLevel="1">
      <c r="B124" s="76" t="s">
        <v>535</v>
      </c>
      <c r="C124" s="77">
        <v>330016.62699999998</v>
      </c>
      <c r="D124" s="77">
        <f t="shared" si="8"/>
        <v>322596.722012388</v>
      </c>
    </row>
    <row r="125" spans="2:4" outlineLevel="1">
      <c r="B125" s="76" t="s">
        <v>536</v>
      </c>
      <c r="C125" s="77">
        <v>62217.437999999995</v>
      </c>
      <c r="D125" s="77">
        <f t="shared" si="8"/>
        <v>60818.576728284017</v>
      </c>
    </row>
    <row r="126" spans="2:4" outlineLevel="1">
      <c r="B126" s="76" t="s">
        <v>537</v>
      </c>
      <c r="C126" s="77">
        <v>56410.926999999996</v>
      </c>
      <c r="D126" s="77">
        <f t="shared" si="8"/>
        <v>55142.615998799702</v>
      </c>
    </row>
    <row r="127" spans="2:4" outlineLevel="1">
      <c r="B127" s="76" t="s">
        <v>538</v>
      </c>
      <c r="C127" s="77">
        <v>245483.57386599999</v>
      </c>
      <c r="D127" s="77">
        <f t="shared" si="8"/>
        <v>239964.2616705416</v>
      </c>
    </row>
    <row r="128" spans="2:4" outlineLevel="1">
      <c r="B128" s="76" t="s">
        <v>539</v>
      </c>
      <c r="C128" s="77">
        <v>46984.561572000013</v>
      </c>
      <c r="D128" s="77">
        <f t="shared" si="8"/>
        <v>45928.187576792661</v>
      </c>
    </row>
    <row r="129" spans="2:4" outlineLevel="1">
      <c r="B129" s="188" t="s">
        <v>480</v>
      </c>
      <c r="C129" s="185">
        <f>SUBTOTAL(9,C116:C128)</f>
        <v>4366755.7642725706</v>
      </c>
      <c r="D129" s="185">
        <f>SUBTOTAL(9,D116:D128)</f>
        <v>4268576.126569015</v>
      </c>
    </row>
    <row r="130" spans="2:4" outlineLevel="1">
      <c r="B130" s="184" t="s">
        <v>0</v>
      </c>
      <c r="C130" s="83" t="s">
        <v>540</v>
      </c>
      <c r="D130" s="241" t="s">
        <v>879</v>
      </c>
    </row>
    <row r="131" spans="2:4" outlineLevel="1">
      <c r="B131" s="188" t="s">
        <v>11</v>
      </c>
      <c r="C131" s="83"/>
      <c r="D131" s="83"/>
    </row>
    <row r="132" spans="2:4" outlineLevel="1">
      <c r="B132" s="76" t="s">
        <v>527</v>
      </c>
      <c r="C132" s="77">
        <v>658724.16829622351</v>
      </c>
      <c r="D132" s="77">
        <f>C132*(1+$C$113)</f>
        <v>643913.7910548317</v>
      </c>
    </row>
    <row r="133" spans="2:4" outlineLevel="1">
      <c r="B133" s="76" t="s">
        <v>528</v>
      </c>
      <c r="C133" s="77">
        <v>484079.11273341195</v>
      </c>
      <c r="D133" s="77">
        <f t="shared" ref="D133:D145" si="9">C133*(1+$C$113)</f>
        <v>473195.35497968696</v>
      </c>
    </row>
    <row r="134" spans="2:4" outlineLevel="1">
      <c r="B134" s="76" t="s">
        <v>529</v>
      </c>
      <c r="C134" s="77">
        <v>563726.49850136484</v>
      </c>
      <c r="D134" s="77">
        <f t="shared" si="9"/>
        <v>551051.99450469401</v>
      </c>
    </row>
    <row r="135" spans="2:4" outlineLevel="1">
      <c r="B135" s="76" t="s">
        <v>530</v>
      </c>
      <c r="C135" s="77">
        <v>1521282.221844</v>
      </c>
      <c r="D135" s="77">
        <f t="shared" si="9"/>
        <v>1487078.5829302985</v>
      </c>
    </row>
    <row r="136" spans="2:4" outlineLevel="1">
      <c r="B136" s="76" t="s">
        <v>531</v>
      </c>
      <c r="C136" s="77">
        <v>1346621.4177500003</v>
      </c>
      <c r="D136" s="77">
        <f t="shared" si="9"/>
        <v>1316344.7524049287</v>
      </c>
    </row>
    <row r="137" spans="2:4" outlineLevel="1">
      <c r="B137" s="76" t="s">
        <v>532</v>
      </c>
      <c r="C137" s="77">
        <v>630537.62157399999</v>
      </c>
      <c r="D137" s="77">
        <f t="shared" si="9"/>
        <v>616360.97451920202</v>
      </c>
    </row>
    <row r="138" spans="2:4" outlineLevel="1">
      <c r="B138" s="76" t="s">
        <v>541</v>
      </c>
      <c r="C138" s="77">
        <v>276196.75316799997</v>
      </c>
      <c r="D138" s="77">
        <f t="shared" si="9"/>
        <v>269986.90342490363</v>
      </c>
    </row>
    <row r="139" spans="2:4" outlineLevel="1">
      <c r="B139" s="76" t="s">
        <v>533</v>
      </c>
      <c r="C139" s="77">
        <v>1155229.2442739999</v>
      </c>
      <c r="D139" s="77">
        <f t="shared" si="9"/>
        <v>1129255.7310321236</v>
      </c>
    </row>
    <row r="140" spans="2:4" outlineLevel="1">
      <c r="B140" s="76" t="s">
        <v>534</v>
      </c>
      <c r="C140" s="77">
        <v>560271.38650000002</v>
      </c>
      <c r="D140" s="77">
        <f t="shared" si="9"/>
        <v>547674.56526436086</v>
      </c>
    </row>
    <row r="141" spans="2:4" outlineLevel="1">
      <c r="B141" s="76" t="s">
        <v>535</v>
      </c>
      <c r="C141" s="77">
        <v>747936.65499999991</v>
      </c>
      <c r="D141" s="77">
        <f t="shared" si="9"/>
        <v>731120.47525990359</v>
      </c>
    </row>
    <row r="142" spans="2:4" outlineLevel="1">
      <c r="B142" s="76" t="s">
        <v>536</v>
      </c>
      <c r="C142" s="77">
        <v>148359.87849999999</v>
      </c>
      <c r="D142" s="77">
        <f t="shared" si="9"/>
        <v>145024.23989157419</v>
      </c>
    </row>
    <row r="143" spans="2:4" outlineLevel="1">
      <c r="B143" s="76" t="s">
        <v>537</v>
      </c>
      <c r="C143" s="77">
        <v>127847.48949999998</v>
      </c>
      <c r="D143" s="77">
        <f t="shared" si="9"/>
        <v>124973.03970752114</v>
      </c>
    </row>
    <row r="144" spans="2:4" outlineLevel="1">
      <c r="B144" s="76" t="s">
        <v>538</v>
      </c>
      <c r="C144" s="77">
        <v>399903.59592399996</v>
      </c>
      <c r="D144" s="77">
        <f t="shared" si="9"/>
        <v>390912.39232030866</v>
      </c>
    </row>
    <row r="145" spans="2:4" outlineLevel="1">
      <c r="B145" s="76" t="s">
        <v>539</v>
      </c>
      <c r="C145" s="77">
        <v>334097.43695999996</v>
      </c>
      <c r="D145" s="77">
        <f t="shared" si="9"/>
        <v>326585.78137651359</v>
      </c>
    </row>
    <row r="146" spans="2:4" outlineLevel="1">
      <c r="B146" s="188" t="s">
        <v>481</v>
      </c>
      <c r="C146" s="185">
        <f>SUBTOTAL(9,C132:C145)</f>
        <v>8954813.4805250019</v>
      </c>
      <c r="D146" s="185">
        <f>SUBTOTAL(9,D132:D145)</f>
        <v>8753478.57867085</v>
      </c>
    </row>
    <row r="147" spans="2:4" outlineLevel="1">
      <c r="B147" s="184" t="s">
        <v>0</v>
      </c>
      <c r="C147" s="83" t="s">
        <v>540</v>
      </c>
      <c r="D147" s="241" t="s">
        <v>879</v>
      </c>
    </row>
    <row r="148" spans="2:4" outlineLevel="1">
      <c r="B148" s="188" t="s">
        <v>12</v>
      </c>
      <c r="C148" s="83"/>
      <c r="D148" s="83"/>
    </row>
    <row r="149" spans="2:4" outlineLevel="1">
      <c r="B149" s="76" t="s">
        <v>527</v>
      </c>
      <c r="C149" s="77">
        <v>789901.61912461824</v>
      </c>
      <c r="D149" s="77">
        <f t="shared" ref="D149:D161" si="10">C149*(1+$C$113)</f>
        <v>772141.92314582889</v>
      </c>
    </row>
    <row r="150" spans="2:4" outlineLevel="1">
      <c r="B150" s="76" t="s">
        <v>528</v>
      </c>
      <c r="C150" s="77">
        <v>419445.30381017918</v>
      </c>
      <c r="D150" s="77">
        <f t="shared" si="10"/>
        <v>410014.73562922637</v>
      </c>
    </row>
    <row r="151" spans="2:4" outlineLevel="1">
      <c r="B151" s="76" t="s">
        <v>529</v>
      </c>
      <c r="C151" s="77">
        <v>702979.028961687</v>
      </c>
      <c r="D151" s="77">
        <f t="shared" si="10"/>
        <v>687173.65075818379</v>
      </c>
    </row>
    <row r="152" spans="2:4" outlineLevel="1">
      <c r="B152" s="76" t="s">
        <v>530</v>
      </c>
      <c r="C152" s="77">
        <v>1757534.2960970001</v>
      </c>
      <c r="D152" s="77">
        <f t="shared" si="10"/>
        <v>1718018.9007423618</v>
      </c>
    </row>
    <row r="153" spans="2:4" outlineLevel="1">
      <c r="B153" s="76" t="s">
        <v>531</v>
      </c>
      <c r="C153" s="77">
        <v>2068322.8466059999</v>
      </c>
      <c r="D153" s="77">
        <f t="shared" si="10"/>
        <v>2021819.8593321992</v>
      </c>
    </row>
    <row r="154" spans="2:4" outlineLevel="1">
      <c r="B154" s="76" t="s">
        <v>532</v>
      </c>
      <c r="C154" s="77">
        <v>768182.82421199989</v>
      </c>
      <c r="D154" s="77">
        <f t="shared" si="10"/>
        <v>750911.44118932425</v>
      </c>
    </row>
    <row r="155" spans="2:4" outlineLevel="1">
      <c r="B155" s="76" t="s">
        <v>533</v>
      </c>
      <c r="C155" s="77">
        <v>1432412.3778050002</v>
      </c>
      <c r="D155" s="77">
        <f t="shared" si="10"/>
        <v>1400206.8376084075</v>
      </c>
    </row>
    <row r="156" spans="2:4" outlineLevel="1">
      <c r="B156" s="76" t="s">
        <v>534</v>
      </c>
      <c r="C156" s="77">
        <v>701833.36199999996</v>
      </c>
      <c r="D156" s="77">
        <f t="shared" si="10"/>
        <v>686053.74231684906</v>
      </c>
    </row>
    <row r="157" spans="2:4" outlineLevel="1">
      <c r="B157" s="76" t="s">
        <v>535</v>
      </c>
      <c r="C157" s="77">
        <v>931775.99999999988</v>
      </c>
      <c r="D157" s="77">
        <f t="shared" si="10"/>
        <v>910826.48163001449</v>
      </c>
    </row>
    <row r="158" spans="2:4" outlineLevel="1">
      <c r="B158" s="76" t="s">
        <v>536</v>
      </c>
      <c r="C158" s="77">
        <v>185845.49699999997</v>
      </c>
      <c r="D158" s="77">
        <f t="shared" si="10"/>
        <v>181667.0531965745</v>
      </c>
    </row>
    <row r="159" spans="2:4" outlineLevel="1">
      <c r="B159" s="76" t="s">
        <v>537</v>
      </c>
      <c r="C159" s="77">
        <v>159271.81450000001</v>
      </c>
      <c r="D159" s="77">
        <f t="shared" si="10"/>
        <v>155690.83816696645</v>
      </c>
    </row>
    <row r="160" spans="2:4" outlineLevel="1">
      <c r="B160" s="76" t="s">
        <v>538</v>
      </c>
      <c r="C160" s="77">
        <v>251466.22713699998</v>
      </c>
      <c r="D160" s="77">
        <f t="shared" si="10"/>
        <v>245812.40438900312</v>
      </c>
    </row>
    <row r="161" spans="1:6" outlineLevel="1">
      <c r="B161" s="76" t="s">
        <v>539</v>
      </c>
      <c r="C161" s="77">
        <v>781362.97887999984</v>
      </c>
      <c r="D161" s="77">
        <f t="shared" si="10"/>
        <v>763795.26080218598</v>
      </c>
    </row>
    <row r="162" spans="1:6" outlineLevel="1">
      <c r="B162" s="188" t="s">
        <v>482</v>
      </c>
      <c r="C162" s="185">
        <f>SUBTOTAL(9,C149:C161)</f>
        <v>10950334.176133484</v>
      </c>
      <c r="D162" s="185">
        <f>SUBTOTAL(9,D149:D161)</f>
        <v>10704133.128907124</v>
      </c>
    </row>
    <row r="163" spans="1:6" outlineLevel="1">
      <c r="B163" s="76"/>
      <c r="C163" s="83"/>
      <c r="D163" s="83"/>
    </row>
    <row r="164" spans="1:6" outlineLevel="1">
      <c r="B164" s="188" t="s">
        <v>894</v>
      </c>
      <c r="C164" s="185">
        <f>SUBTOTAL(9,C116:C163)</f>
        <v>24271903.420931052</v>
      </c>
      <c r="D164" s="185">
        <f>SUBTOTAL(9,D116:D163)</f>
        <v>23726187.834146995</v>
      </c>
    </row>
    <row r="165" spans="1:6" outlineLevel="1">
      <c r="B165" s="76"/>
      <c r="C165" s="83"/>
      <c r="D165" s="83"/>
    </row>
    <row r="166" spans="1:6" outlineLevel="1">
      <c r="A166" s="170" t="s">
        <v>471</v>
      </c>
      <c r="B166" s="171"/>
      <c r="C166" s="171"/>
      <c r="D166" s="172"/>
    </row>
    <row r="167" spans="1:6" outlineLevel="1">
      <c r="A167" s="215" t="s">
        <v>472</v>
      </c>
      <c r="B167" s="260" t="s">
        <v>545</v>
      </c>
      <c r="C167" s="260"/>
      <c r="D167" s="260"/>
    </row>
    <row r="168" spans="1:6" outlineLevel="1">
      <c r="A168" s="215" t="s">
        <v>473</v>
      </c>
      <c r="B168" s="165" t="s">
        <v>546</v>
      </c>
      <c r="C168" s="165"/>
      <c r="D168" s="173"/>
    </row>
    <row r="169" spans="1:6" outlineLevel="1">
      <c r="A169" s="215" t="s">
        <v>474</v>
      </c>
      <c r="B169" s="165" t="s">
        <v>475</v>
      </c>
      <c r="C169" s="165"/>
      <c r="D169" s="173"/>
    </row>
    <row r="170" spans="1:6" ht="60" outlineLevel="1">
      <c r="A170" s="216" t="s">
        <v>476</v>
      </c>
      <c r="B170" s="174" t="s">
        <v>505</v>
      </c>
      <c r="C170" s="174"/>
      <c r="D170" s="175"/>
    </row>
    <row r="171" spans="1:6" outlineLevel="1">
      <c r="B171" s="189"/>
    </row>
    <row r="172" spans="1:6">
      <c r="A172" s="21" t="s">
        <v>500</v>
      </c>
      <c r="B172" s="21" t="s">
        <v>511</v>
      </c>
      <c r="E172" s="81">
        <f>SUM(C197)</f>
        <v>126090262.52184238</v>
      </c>
      <c r="F172" s="82">
        <f>SUM(D197)</f>
        <v>120463330.87633957</v>
      </c>
    </row>
    <row r="173" spans="1:6" outlineLevel="1">
      <c r="A173" s="78"/>
      <c r="B173" s="133" t="s">
        <v>469</v>
      </c>
      <c r="C173" s="133">
        <f>aux_INCC!$B$354/aux_INCC!$B$366-1</f>
        <v>-4.4626218813114682E-2</v>
      </c>
      <c r="D173" s="133"/>
    </row>
    <row r="174" spans="1:6" outlineLevel="1">
      <c r="B174" s="184" t="s">
        <v>0</v>
      </c>
      <c r="C174" s="83" t="s">
        <v>502</v>
      </c>
      <c r="D174" s="83" t="s">
        <v>470</v>
      </c>
    </row>
    <row r="175" spans="1:6" outlineLevel="1">
      <c r="B175" s="76" t="s">
        <v>527</v>
      </c>
      <c r="C175" s="77">
        <v>1526563.3232913124</v>
      </c>
      <c r="D175" s="77">
        <f t="shared" ref="D175:D196" si="11">C175*(1+$C$173)</f>
        <v>1458438.5743940389</v>
      </c>
    </row>
    <row r="176" spans="1:6" outlineLevel="1">
      <c r="B176" s="76" t="s">
        <v>528</v>
      </c>
      <c r="C176" s="77">
        <v>1092632.7152633094</v>
      </c>
      <c r="D176" s="77">
        <f t="shared" si="11"/>
        <v>1043872.6486296013</v>
      </c>
    </row>
    <row r="177" spans="1:4" outlineLevel="1">
      <c r="B177" s="76" t="s">
        <v>529</v>
      </c>
      <c r="C177" s="77">
        <v>8763646.8593215868</v>
      </c>
      <c r="D177" s="77">
        <f t="shared" si="11"/>
        <v>8372558.4369766368</v>
      </c>
    </row>
    <row r="178" spans="1:4" outlineLevel="1">
      <c r="B178" s="76" t="s">
        <v>547</v>
      </c>
      <c r="C178" s="77">
        <f>SUM(C179:C196)</f>
        <v>114707419.62396617</v>
      </c>
      <c r="D178" s="77">
        <f t="shared" si="11"/>
        <v>109588461.21633929</v>
      </c>
    </row>
    <row r="179" spans="1:4" outlineLevel="1">
      <c r="A179" s="17">
        <v>1</v>
      </c>
      <c r="B179" s="195" t="s">
        <v>548</v>
      </c>
      <c r="C179" s="187">
        <v>65248.353661437708</v>
      </c>
      <c r="D179" s="187">
        <f t="shared" si="11"/>
        <v>62336.566353746894</v>
      </c>
    </row>
    <row r="180" spans="1:4" outlineLevel="1">
      <c r="A180" s="17">
        <v>2</v>
      </c>
      <c r="B180" s="195" t="s">
        <v>549</v>
      </c>
      <c r="C180" s="187">
        <v>38359214.621369548</v>
      </c>
      <c r="D180" s="187">
        <f t="shared" si="11"/>
        <v>36647387.916177079</v>
      </c>
    </row>
    <row r="181" spans="1:4" outlineLevel="1">
      <c r="A181" s="17">
        <v>3</v>
      </c>
      <c r="B181" s="195" t="s">
        <v>550</v>
      </c>
      <c r="C181" s="187">
        <v>6928009.7733284608</v>
      </c>
      <c r="D181" s="187">
        <f t="shared" si="11"/>
        <v>6618838.8932445077</v>
      </c>
    </row>
    <row r="182" spans="1:4" outlineLevel="1">
      <c r="A182" s="17">
        <v>4</v>
      </c>
      <c r="B182" s="195" t="s">
        <v>551</v>
      </c>
      <c r="C182" s="187">
        <v>5834860.2145583211</v>
      </c>
      <c r="D182" s="187">
        <f t="shared" si="11"/>
        <v>5574472.4658795046</v>
      </c>
    </row>
    <row r="183" spans="1:4" outlineLevel="1">
      <c r="A183" s="17">
        <v>5</v>
      </c>
      <c r="B183" s="195" t="s">
        <v>552</v>
      </c>
      <c r="C183" s="187">
        <v>1964539.1857680001</v>
      </c>
      <c r="D183" s="187">
        <f t="shared" si="11"/>
        <v>1876869.2301969791</v>
      </c>
    </row>
    <row r="184" spans="1:4" outlineLevel="1">
      <c r="A184" s="17">
        <v>6</v>
      </c>
      <c r="B184" s="195" t="s">
        <v>553</v>
      </c>
      <c r="C184" s="187">
        <v>79104.095477999988</v>
      </c>
      <c r="D184" s="187">
        <f t="shared" si="11"/>
        <v>75573.978804185244</v>
      </c>
    </row>
    <row r="185" spans="1:4" outlineLevel="1">
      <c r="A185" s="17">
        <v>7</v>
      </c>
      <c r="B185" s="195" t="s">
        <v>554</v>
      </c>
      <c r="C185" s="187">
        <v>2400033.9013407542</v>
      </c>
      <c r="D185" s="187">
        <f t="shared" si="11"/>
        <v>2292929.4633006286</v>
      </c>
    </row>
    <row r="186" spans="1:4" ht="24" outlineLevel="1">
      <c r="A186" s="17">
        <v>8</v>
      </c>
      <c r="B186" s="195" t="s">
        <v>555</v>
      </c>
      <c r="C186" s="187">
        <v>2741692.0659358692</v>
      </c>
      <c r="D186" s="187">
        <f t="shared" si="11"/>
        <v>2619340.7158832345</v>
      </c>
    </row>
    <row r="187" spans="1:4" ht="24" outlineLevel="1">
      <c r="A187" s="17">
        <v>9</v>
      </c>
      <c r="B187" s="195" t="s">
        <v>556</v>
      </c>
      <c r="C187" s="187">
        <v>885065.00076381199</v>
      </c>
      <c r="D187" s="187">
        <f t="shared" si="11"/>
        <v>845567.89637589664</v>
      </c>
    </row>
    <row r="188" spans="1:4" outlineLevel="1">
      <c r="A188" s="17">
        <v>10</v>
      </c>
      <c r="B188" s="195" t="s">
        <v>557</v>
      </c>
      <c r="C188" s="187">
        <v>3016675.7936189999</v>
      </c>
      <c r="D188" s="187">
        <f t="shared" si="11"/>
        <v>2882052.9595647319</v>
      </c>
    </row>
    <row r="189" spans="1:4" outlineLevel="1">
      <c r="A189" s="17">
        <v>11</v>
      </c>
      <c r="B189" s="195" t="s">
        <v>558</v>
      </c>
      <c r="C189" s="187">
        <v>1011762.572679</v>
      </c>
      <c r="D189" s="187">
        <f t="shared" si="11"/>
        <v>966611.43472370703</v>
      </c>
    </row>
    <row r="190" spans="1:4" outlineLevel="1">
      <c r="A190" s="17">
        <v>12</v>
      </c>
      <c r="B190" s="195" t="s">
        <v>559</v>
      </c>
      <c r="C190" s="187">
        <v>2150609.7693273453</v>
      </c>
      <c r="D190" s="187">
        <f t="shared" si="11"/>
        <v>2054636.1871797212</v>
      </c>
    </row>
    <row r="191" spans="1:4" outlineLevel="1">
      <c r="A191" s="17">
        <v>13</v>
      </c>
      <c r="B191" s="195" t="s">
        <v>560</v>
      </c>
      <c r="C191" s="187">
        <v>1737065.5526194514</v>
      </c>
      <c r="D191" s="187">
        <f t="shared" si="11"/>
        <v>1659546.8851755317</v>
      </c>
    </row>
    <row r="192" spans="1:4" outlineLevel="1">
      <c r="A192" s="17">
        <v>14</v>
      </c>
      <c r="B192" s="195" t="s">
        <v>561</v>
      </c>
      <c r="C192" s="187">
        <v>8096248.2052646773</v>
      </c>
      <c r="D192" s="187">
        <f t="shared" si="11"/>
        <v>7734943.2612912487</v>
      </c>
    </row>
    <row r="193" spans="1:9" outlineLevel="1">
      <c r="A193" s="17">
        <v>15</v>
      </c>
      <c r="B193" s="195" t="s">
        <v>562</v>
      </c>
      <c r="C193" s="187">
        <v>21740670.052418344</v>
      </c>
      <c r="D193" s="187">
        <f t="shared" si="11"/>
        <v>20770466.153515395</v>
      </c>
    </row>
    <row r="194" spans="1:9" outlineLevel="1">
      <c r="A194" s="17">
        <v>16</v>
      </c>
      <c r="B194" s="195" t="s">
        <v>563</v>
      </c>
      <c r="C194" s="187">
        <v>207944.0407444248</v>
      </c>
      <c r="D194" s="187">
        <f t="shared" si="11"/>
        <v>198664.28448128086</v>
      </c>
    </row>
    <row r="195" spans="1:9" outlineLevel="1">
      <c r="A195" s="17">
        <v>17</v>
      </c>
      <c r="B195" s="195" t="s">
        <v>564</v>
      </c>
      <c r="C195" s="187">
        <v>1260842.5952054998</v>
      </c>
      <c r="D195" s="187">
        <f t="shared" si="11"/>
        <v>1204575.9576629638</v>
      </c>
    </row>
    <row r="196" spans="1:9" outlineLevel="1">
      <c r="A196" s="17">
        <v>18</v>
      </c>
      <c r="B196" s="195" t="s">
        <v>565</v>
      </c>
      <c r="C196" s="187">
        <v>16227833.829884235</v>
      </c>
      <c r="D196" s="187">
        <f t="shared" si="11"/>
        <v>15503646.966528956</v>
      </c>
    </row>
    <row r="197" spans="1:9" outlineLevel="1">
      <c r="B197" s="188" t="s">
        <v>501</v>
      </c>
      <c r="C197" s="185">
        <f>SUM(C175:C178)</f>
        <v>126090262.52184238</v>
      </c>
      <c r="D197" s="185">
        <f>SUM(D175:D178)</f>
        <v>120463330.87633957</v>
      </c>
    </row>
    <row r="198" spans="1:9" outlineLevel="1">
      <c r="B198" s="29"/>
      <c r="D198" s="29"/>
    </row>
    <row r="199" spans="1:9" outlineLevel="1">
      <c r="A199" s="170" t="s">
        <v>471</v>
      </c>
      <c r="B199" s="171"/>
      <c r="C199" s="171"/>
      <c r="D199" s="172"/>
      <c r="I199" s="28"/>
    </row>
    <row r="200" spans="1:9" outlineLevel="1">
      <c r="A200" s="215" t="s">
        <v>472</v>
      </c>
      <c r="B200" s="260" t="s">
        <v>503</v>
      </c>
      <c r="C200" s="260"/>
      <c r="D200" s="260"/>
    </row>
    <row r="201" spans="1:9" outlineLevel="1">
      <c r="A201" s="215" t="s">
        <v>473</v>
      </c>
      <c r="B201" s="165" t="s">
        <v>504</v>
      </c>
      <c r="C201" s="165"/>
      <c r="D201" s="173"/>
    </row>
    <row r="202" spans="1:9" outlineLevel="1">
      <c r="A202" s="215" t="s">
        <v>474</v>
      </c>
      <c r="B202" s="165" t="s">
        <v>475</v>
      </c>
      <c r="C202" s="165"/>
      <c r="D202" s="173"/>
    </row>
    <row r="203" spans="1:9" ht="60" outlineLevel="1">
      <c r="A203" s="216" t="s">
        <v>476</v>
      </c>
      <c r="B203" s="174" t="s">
        <v>505</v>
      </c>
      <c r="C203" s="174"/>
      <c r="D203" s="175"/>
    </row>
    <row r="204" spans="1:9" outlineLevel="1">
      <c r="B204" s="189"/>
    </row>
    <row r="205" spans="1:9">
      <c r="A205" s="21" t="s">
        <v>507</v>
      </c>
      <c r="B205" s="21" t="s">
        <v>517</v>
      </c>
      <c r="C205" s="81"/>
      <c r="D205" s="81"/>
      <c r="E205" s="81">
        <f>E240</f>
        <v>22633531.553924296</v>
      </c>
      <c r="F205" s="82">
        <f>F240</f>
        <v>22289232.992697395</v>
      </c>
    </row>
    <row r="206" spans="1:9" outlineLevel="1">
      <c r="B206" s="189"/>
    </row>
    <row r="207" spans="1:9" outlineLevel="1">
      <c r="B207" s="184" t="s">
        <v>0</v>
      </c>
      <c r="C207" s="184" t="s">
        <v>36</v>
      </c>
      <c r="D207" s="184" t="s">
        <v>477</v>
      </c>
      <c r="E207" s="184" t="s">
        <v>640</v>
      </c>
      <c r="F207" s="83" t="s">
        <v>470</v>
      </c>
    </row>
    <row r="208" spans="1:9" outlineLevel="1">
      <c r="B208" s="133"/>
      <c r="C208" s="133"/>
      <c r="D208" s="133" t="s">
        <v>469</v>
      </c>
      <c r="E208" s="133">
        <f>aux_INCC!$B$354/aux_INCC!$B$363-1</f>
        <v>-2.2483427744420803E-2</v>
      </c>
      <c r="F208" s="77"/>
    </row>
    <row r="209" spans="1:6" outlineLevel="1">
      <c r="A209" s="17">
        <v>1</v>
      </c>
      <c r="B209" s="188" t="s">
        <v>643</v>
      </c>
      <c r="C209" s="196" t="s">
        <v>644</v>
      </c>
      <c r="D209" s="196">
        <v>1</v>
      </c>
      <c r="E209" s="185">
        <v>29558.641866353486</v>
      </c>
      <c r="F209" s="185">
        <f>E209*(1+$E$208)</f>
        <v>28894.062277728117</v>
      </c>
    </row>
    <row r="210" spans="1:6" outlineLevel="1">
      <c r="A210" s="17">
        <v>2</v>
      </c>
      <c r="B210" s="188" t="s">
        <v>645</v>
      </c>
      <c r="C210" s="196" t="s">
        <v>644</v>
      </c>
      <c r="D210" s="196">
        <v>1</v>
      </c>
      <c r="E210" s="185">
        <v>280881.07579454832</v>
      </c>
      <c r="F210" s="185">
        <f>E210*(1+$E$208)</f>
        <v>274565.90642214642</v>
      </c>
    </row>
    <row r="211" spans="1:6" outlineLevel="1">
      <c r="A211" s="17">
        <v>3</v>
      </c>
      <c r="B211" s="188" t="s">
        <v>529</v>
      </c>
      <c r="C211" s="196" t="s">
        <v>644</v>
      </c>
      <c r="D211" s="196">
        <v>1</v>
      </c>
      <c r="E211" s="185">
        <v>1962145.5006970435</v>
      </c>
      <c r="F211" s="185">
        <f>E211*(1+$E$208)</f>
        <v>1918029.7441080811</v>
      </c>
    </row>
    <row r="212" spans="1:6" outlineLevel="1">
      <c r="B212" s="188"/>
      <c r="C212" s="196"/>
      <c r="D212" s="133" t="s">
        <v>478</v>
      </c>
      <c r="E212" s="133">
        <f>aux_IGPM!$B$351/aux_IGPM!$B$360-1</f>
        <v>-1.4388514964914778E-2</v>
      </c>
      <c r="F212" s="77"/>
    </row>
    <row r="213" spans="1:6" ht="24.6" outlineLevel="1">
      <c r="A213" s="17">
        <v>4</v>
      </c>
      <c r="B213" s="212" t="s">
        <v>646</v>
      </c>
      <c r="C213" s="196" t="s">
        <v>644</v>
      </c>
      <c r="D213" s="196">
        <v>1</v>
      </c>
      <c r="E213" s="218">
        <f>SUM(E236,E222,E215,E214)</f>
        <v>20331387.693700001</v>
      </c>
      <c r="F213" s="218">
        <f t="shared" ref="F213:F236" si="12">E213*(1+$E$212)</f>
        <v>20038849.217611715</v>
      </c>
    </row>
    <row r="214" spans="1:6" outlineLevel="1">
      <c r="B214" s="217" t="s">
        <v>648</v>
      </c>
      <c r="C214" s="184" t="s">
        <v>644</v>
      </c>
      <c r="D214" s="184">
        <v>1</v>
      </c>
      <c r="E214" s="77">
        <v>1521207.1400000001</v>
      </c>
      <c r="F214" s="77">
        <f t="shared" si="12"/>
        <v>1499319.2283013749</v>
      </c>
    </row>
    <row r="215" spans="1:6" outlineLevel="1">
      <c r="B215" s="217" t="s">
        <v>649</v>
      </c>
      <c r="C215" s="184" t="s">
        <v>644</v>
      </c>
      <c r="D215" s="184">
        <v>1</v>
      </c>
      <c r="E215" s="77">
        <f>SUM(E216:E221)</f>
        <v>16178443.540000001</v>
      </c>
      <c r="F215" s="77">
        <f t="shared" si="12"/>
        <v>15945659.763015682</v>
      </c>
    </row>
    <row r="216" spans="1:6" outlineLevel="1">
      <c r="B216" s="83" t="s">
        <v>650</v>
      </c>
      <c r="C216" s="184" t="s">
        <v>644</v>
      </c>
      <c r="D216" s="184">
        <v>1</v>
      </c>
      <c r="E216" s="77">
        <v>10578072.779999999</v>
      </c>
      <c r="F216" s="77">
        <f t="shared" si="12"/>
        <v>10425870.021505011</v>
      </c>
    </row>
    <row r="217" spans="1:6" outlineLevel="1">
      <c r="B217" s="83" t="s">
        <v>651</v>
      </c>
      <c r="C217" s="184" t="s">
        <v>644</v>
      </c>
      <c r="D217" s="184">
        <v>1</v>
      </c>
      <c r="E217" s="77">
        <v>2043216.18</v>
      </c>
      <c r="F217" s="77">
        <f t="shared" si="12"/>
        <v>2013817.3334175139</v>
      </c>
    </row>
    <row r="218" spans="1:6" outlineLevel="1">
      <c r="B218" s="83" t="s">
        <v>652</v>
      </c>
      <c r="C218" s="184" t="s">
        <v>644</v>
      </c>
      <c r="D218" s="184">
        <v>1</v>
      </c>
      <c r="E218" s="77">
        <v>1810361.8000000003</v>
      </c>
      <c r="F218" s="77">
        <f t="shared" si="12"/>
        <v>1784313.3821487902</v>
      </c>
    </row>
    <row r="219" spans="1:6" outlineLevel="1">
      <c r="B219" s="83" t="s">
        <v>653</v>
      </c>
      <c r="C219" s="184" t="s">
        <v>644</v>
      </c>
      <c r="D219" s="184">
        <v>1</v>
      </c>
      <c r="E219" s="77">
        <v>542415</v>
      </c>
      <c r="F219" s="77">
        <f t="shared" si="12"/>
        <v>534610.45365530578</v>
      </c>
    </row>
    <row r="220" spans="1:6" outlineLevel="1">
      <c r="B220" s="83" t="s">
        <v>654</v>
      </c>
      <c r="C220" s="184" t="s">
        <v>644</v>
      </c>
      <c r="D220" s="184">
        <v>1</v>
      </c>
      <c r="E220" s="77">
        <v>861357.8</v>
      </c>
      <c r="F220" s="77">
        <f t="shared" si="12"/>
        <v>848964.14040455397</v>
      </c>
    </row>
    <row r="221" spans="1:6" outlineLevel="1">
      <c r="B221" s="83" t="s">
        <v>655</v>
      </c>
      <c r="C221" s="184" t="s">
        <v>644</v>
      </c>
      <c r="D221" s="184">
        <v>1</v>
      </c>
      <c r="E221" s="77">
        <v>343019.98</v>
      </c>
      <c r="F221" s="77">
        <f t="shared" si="12"/>
        <v>338084.4318845052</v>
      </c>
    </row>
    <row r="222" spans="1:6" outlineLevel="1">
      <c r="B222" s="217" t="s">
        <v>656</v>
      </c>
      <c r="C222" s="184"/>
      <c r="D222" s="184"/>
      <c r="E222" s="77">
        <f>SUM(E223:E235)</f>
        <v>2502062.5137</v>
      </c>
      <c r="F222" s="77">
        <f t="shared" si="12"/>
        <v>2466061.5497784754</v>
      </c>
    </row>
    <row r="223" spans="1:6" outlineLevel="1">
      <c r="B223" s="83" t="s">
        <v>657</v>
      </c>
      <c r="C223" s="184" t="s">
        <v>644</v>
      </c>
      <c r="D223" s="184">
        <v>1</v>
      </c>
      <c r="E223" s="77">
        <v>432993.9252</v>
      </c>
      <c r="F223" s="77">
        <f t="shared" si="12"/>
        <v>426763.78562754259</v>
      </c>
    </row>
    <row r="224" spans="1:6" outlineLevel="1">
      <c r="B224" s="83" t="s">
        <v>658</v>
      </c>
      <c r="C224" s="184" t="s">
        <v>644</v>
      </c>
      <c r="D224" s="184">
        <v>1</v>
      </c>
      <c r="E224" s="77">
        <v>701518.72349999996</v>
      </c>
      <c r="F224" s="77">
        <f t="shared" si="12"/>
        <v>691424.91084875225</v>
      </c>
    </row>
    <row r="225" spans="1:6" outlineLevel="1">
      <c r="B225" s="83" t="s">
        <v>659</v>
      </c>
      <c r="C225" s="184" t="s">
        <v>644</v>
      </c>
      <c r="D225" s="184">
        <v>1</v>
      </c>
      <c r="E225" s="77">
        <v>230090.01</v>
      </c>
      <c r="F225" s="77">
        <f t="shared" si="12"/>
        <v>226779.35644783761</v>
      </c>
    </row>
    <row r="226" spans="1:6" outlineLevel="1">
      <c r="B226" s="83" t="s">
        <v>660</v>
      </c>
      <c r="C226" s="184" t="s">
        <v>644</v>
      </c>
      <c r="D226" s="184">
        <v>1</v>
      </c>
      <c r="E226" s="77">
        <v>45367.4</v>
      </c>
      <c r="F226" s="77">
        <f t="shared" si="12"/>
        <v>44714.630486180729</v>
      </c>
    </row>
    <row r="227" spans="1:6" outlineLevel="1">
      <c r="B227" s="83" t="s">
        <v>661</v>
      </c>
      <c r="C227" s="184" t="s">
        <v>644</v>
      </c>
      <c r="D227" s="184">
        <v>1</v>
      </c>
      <c r="E227" s="77">
        <v>24810.61</v>
      </c>
      <c r="F227" s="77">
        <f t="shared" si="12"/>
        <v>24453.622166726338</v>
      </c>
    </row>
    <row r="228" spans="1:6" outlineLevel="1">
      <c r="B228" s="83" t="s">
        <v>662</v>
      </c>
      <c r="C228" s="184" t="s">
        <v>644</v>
      </c>
      <c r="D228" s="184">
        <v>1</v>
      </c>
      <c r="E228" s="77">
        <v>14212.33</v>
      </c>
      <c r="F228" s="77">
        <f t="shared" si="12"/>
        <v>14007.835677108693</v>
      </c>
    </row>
    <row r="229" spans="1:6" outlineLevel="1">
      <c r="B229" s="83" t="s">
        <v>663</v>
      </c>
      <c r="C229" s="184" t="s">
        <v>644</v>
      </c>
      <c r="D229" s="184">
        <v>1</v>
      </c>
      <c r="E229" s="77">
        <v>4145.57</v>
      </c>
      <c r="F229" s="77">
        <f t="shared" si="12"/>
        <v>4085.9214040168981</v>
      </c>
    </row>
    <row r="230" spans="1:6" outlineLevel="1">
      <c r="B230" s="83" t="s">
        <v>664</v>
      </c>
      <c r="C230" s="184" t="s">
        <v>644</v>
      </c>
      <c r="D230" s="184">
        <v>1</v>
      </c>
      <c r="E230" s="77">
        <v>66151.679999999993</v>
      </c>
      <c r="F230" s="77">
        <f t="shared" si="12"/>
        <v>65199.855562365738</v>
      </c>
    </row>
    <row r="231" spans="1:6" outlineLevel="1">
      <c r="B231" s="83" t="s">
        <v>665</v>
      </c>
      <c r="C231" s="184" t="s">
        <v>644</v>
      </c>
      <c r="D231" s="184">
        <v>1</v>
      </c>
      <c r="E231" s="77">
        <v>64704.69000000001</v>
      </c>
      <c r="F231" s="77">
        <f t="shared" si="12"/>
        <v>63773.685599634839</v>
      </c>
    </row>
    <row r="232" spans="1:6" outlineLevel="1">
      <c r="B232" s="83" t="s">
        <v>666</v>
      </c>
      <c r="C232" s="184" t="s">
        <v>644</v>
      </c>
      <c r="D232" s="184">
        <v>1</v>
      </c>
      <c r="E232" s="77">
        <v>11249.575000000001</v>
      </c>
      <c r="F232" s="77">
        <f t="shared" si="12"/>
        <v>11087.71032176357</v>
      </c>
    </row>
    <row r="233" spans="1:6" outlineLevel="1">
      <c r="B233" s="83" t="s">
        <v>667</v>
      </c>
      <c r="C233" s="184" t="s">
        <v>644</v>
      </c>
      <c r="D233" s="184">
        <v>1</v>
      </c>
      <c r="E233" s="77">
        <v>634132</v>
      </c>
      <c r="F233" s="77">
        <f t="shared" si="12"/>
        <v>625007.78222826868</v>
      </c>
    </row>
    <row r="234" spans="1:6" outlineLevel="1">
      <c r="B234" s="83" t="s">
        <v>668</v>
      </c>
      <c r="C234" s="184" t="s">
        <v>644</v>
      </c>
      <c r="D234" s="184">
        <v>1</v>
      </c>
      <c r="E234" s="77">
        <v>157806</v>
      </c>
      <c r="F234" s="77">
        <f t="shared" si="12"/>
        <v>155535.40600744667</v>
      </c>
    </row>
    <row r="235" spans="1:6" outlineLevel="1">
      <c r="B235" s="83" t="s">
        <v>669</v>
      </c>
      <c r="C235" s="184" t="s">
        <v>644</v>
      </c>
      <c r="D235" s="184">
        <v>1</v>
      </c>
      <c r="E235" s="77">
        <v>114880</v>
      </c>
      <c r="F235" s="77">
        <f t="shared" si="12"/>
        <v>113227.04740083059</v>
      </c>
    </row>
    <row r="236" spans="1:6" outlineLevel="1">
      <c r="B236" s="211" t="s">
        <v>670</v>
      </c>
      <c r="C236" s="196" t="s">
        <v>644</v>
      </c>
      <c r="D236" s="196">
        <v>1</v>
      </c>
      <c r="E236" s="77">
        <v>129674.5</v>
      </c>
      <c r="F236" s="77">
        <f t="shared" si="12"/>
        <v>127808.67651618215</v>
      </c>
    </row>
    <row r="237" spans="1:6" outlineLevel="1">
      <c r="B237" s="211"/>
      <c r="C237" s="196"/>
      <c r="D237" s="133" t="s">
        <v>469</v>
      </c>
      <c r="E237" s="133">
        <f>aux_INCC!$B$354/aux_INCC!$B$363-1</f>
        <v>-2.2483427744420803E-2</v>
      </c>
      <c r="F237" s="77"/>
    </row>
    <row r="238" spans="1:6" outlineLevel="1">
      <c r="A238" s="17">
        <v>5</v>
      </c>
      <c r="B238" s="188" t="s">
        <v>647</v>
      </c>
      <c r="C238" s="196" t="s">
        <v>644</v>
      </c>
      <c r="D238" s="196">
        <v>1</v>
      </c>
      <c r="E238" s="185">
        <v>29558.641866353486</v>
      </c>
      <c r="F238" s="185">
        <f>E238*(1+$E$237)</f>
        <v>28894.062277728117</v>
      </c>
    </row>
    <row r="239" spans="1:6" outlineLevel="1">
      <c r="B239" s="188"/>
      <c r="C239" s="196"/>
      <c r="D239" s="196"/>
      <c r="E239" s="185"/>
      <c r="F239" s="77"/>
    </row>
    <row r="240" spans="1:6" outlineLevel="1">
      <c r="A240" s="17">
        <v>6</v>
      </c>
      <c r="B240" s="188" t="s">
        <v>498</v>
      </c>
      <c r="C240" s="196"/>
      <c r="D240" s="196"/>
      <c r="E240" s="185">
        <f>SUM(E238,E213,E211,E210,E209)</f>
        <v>22633531.553924296</v>
      </c>
      <c r="F240" s="185">
        <f>SUM(F238,F213,F211,F210,F209)</f>
        <v>22289232.992697395</v>
      </c>
    </row>
    <row r="241" spans="1:6" outlineLevel="1">
      <c r="B241" s="29"/>
      <c r="D241" s="29"/>
      <c r="E241" s="28"/>
    </row>
    <row r="242" spans="1:6" outlineLevel="1">
      <c r="A242" s="170" t="s">
        <v>471</v>
      </c>
      <c r="B242" s="171"/>
      <c r="C242" s="171"/>
      <c r="D242" s="171"/>
      <c r="E242" s="171"/>
      <c r="F242" s="172"/>
    </row>
    <row r="243" spans="1:6" outlineLevel="1">
      <c r="A243" s="215" t="s">
        <v>472</v>
      </c>
      <c r="B243" s="208" t="s">
        <v>671</v>
      </c>
      <c r="C243" s="204"/>
      <c r="D243" s="204"/>
      <c r="E243" s="204"/>
      <c r="F243" s="205"/>
    </row>
    <row r="244" spans="1:6" outlineLevel="1">
      <c r="A244" s="215" t="s">
        <v>473</v>
      </c>
      <c r="B244" s="209" t="s">
        <v>672</v>
      </c>
      <c r="C244" s="199"/>
      <c r="D244" s="199"/>
      <c r="E244" s="199"/>
      <c r="F244" s="200"/>
    </row>
    <row r="245" spans="1:6" outlineLevel="1">
      <c r="A245" s="215" t="s">
        <v>474</v>
      </c>
      <c r="B245" s="209" t="s">
        <v>475</v>
      </c>
      <c r="C245" s="199"/>
      <c r="D245" s="199"/>
      <c r="E245" s="199"/>
      <c r="F245" s="200"/>
    </row>
    <row r="246" spans="1:6" ht="60" outlineLevel="1">
      <c r="A246" s="216" t="s">
        <v>476</v>
      </c>
      <c r="B246" s="210" t="s">
        <v>505</v>
      </c>
      <c r="C246" s="201"/>
      <c r="D246" s="201"/>
      <c r="E246" s="201"/>
      <c r="F246" s="202"/>
    </row>
    <row r="247" spans="1:6" outlineLevel="1">
      <c r="B247" s="189"/>
    </row>
    <row r="248" spans="1:6">
      <c r="A248" s="21" t="s">
        <v>508</v>
      </c>
      <c r="B248" s="21" t="s">
        <v>900</v>
      </c>
      <c r="C248" s="81"/>
      <c r="D248" s="81"/>
      <c r="E248" s="81">
        <f>E260</f>
        <v>2113386.7422416052</v>
      </c>
      <c r="F248" s="82">
        <f>F260</f>
        <v>2085064.9390631022</v>
      </c>
    </row>
    <row r="249" spans="1:6" outlineLevel="1">
      <c r="B249" s="189"/>
    </row>
    <row r="250" spans="1:6" outlineLevel="1">
      <c r="B250" s="184" t="s">
        <v>0</v>
      </c>
      <c r="C250" s="184" t="s">
        <v>36</v>
      </c>
      <c r="D250" s="184" t="s">
        <v>477</v>
      </c>
      <c r="E250" s="83" t="s">
        <v>680</v>
      </c>
      <c r="F250" s="83" t="s">
        <v>470</v>
      </c>
    </row>
    <row r="251" spans="1:6" outlineLevel="1">
      <c r="B251" s="188" t="s">
        <v>673</v>
      </c>
      <c r="C251" s="196"/>
      <c r="D251" s="133" t="s">
        <v>469</v>
      </c>
      <c r="E251" s="133">
        <f>aux_INCC!$B$354/aux_INCC!$B$360-1</f>
        <v>-1.34011454753723E-2</v>
      </c>
      <c r="F251" s="83"/>
    </row>
    <row r="252" spans="1:6" outlineLevel="1">
      <c r="B252" s="83" t="s">
        <v>674</v>
      </c>
      <c r="C252" s="184" t="s">
        <v>675</v>
      </c>
      <c r="D252" s="184">
        <v>7</v>
      </c>
      <c r="E252" s="77">
        <v>202260.62569999995</v>
      </c>
      <c r="F252" s="77">
        <f>E252*(1+$E$251)</f>
        <v>199550.10163105442</v>
      </c>
    </row>
    <row r="253" spans="1:6" outlineLevel="1">
      <c r="B253" s="83" t="s">
        <v>676</v>
      </c>
      <c r="C253" s="184" t="s">
        <v>675</v>
      </c>
      <c r="D253" s="184">
        <v>23</v>
      </c>
      <c r="E253" s="77">
        <v>1490864.0302899999</v>
      </c>
      <c r="F253" s="77">
        <f>E253*(1+$E$251)</f>
        <v>1470884.7445360837</v>
      </c>
    </row>
    <row r="254" spans="1:6" outlineLevel="1">
      <c r="B254" s="83" t="s">
        <v>677</v>
      </c>
      <c r="C254" s="184" t="s">
        <v>678</v>
      </c>
      <c r="D254" s="184">
        <v>1</v>
      </c>
      <c r="E254" s="77">
        <v>212716.03500251996</v>
      </c>
      <c r="F254" s="77">
        <f>E254*(1+$E$251)</f>
        <v>209865.39647250681</v>
      </c>
    </row>
    <row r="255" spans="1:6" outlineLevel="1">
      <c r="B255" s="194" t="s">
        <v>681</v>
      </c>
      <c r="C255" s="196"/>
      <c r="D255" s="196"/>
      <c r="E255" s="185">
        <f>SUM(E252:E254)</f>
        <v>1905840.6909925197</v>
      </c>
      <c r="F255" s="185">
        <f>SUM(F252:F254)</f>
        <v>1880300.242639645</v>
      </c>
    </row>
    <row r="256" spans="1:6" outlineLevel="1">
      <c r="B256" s="184" t="s">
        <v>635</v>
      </c>
      <c r="C256" s="184"/>
      <c r="D256" s="184"/>
      <c r="E256" s="77"/>
      <c r="F256" s="77"/>
    </row>
    <row r="257" spans="1:6" outlineLevel="1">
      <c r="B257" s="83" t="s">
        <v>679</v>
      </c>
      <c r="C257" s="184" t="s">
        <v>678</v>
      </c>
      <c r="D257" s="219">
        <v>0.1089</v>
      </c>
      <c r="E257" s="77">
        <v>207546.0512490854</v>
      </c>
      <c r="F257" s="77">
        <f>E257*(1+$E$251)</f>
        <v>204764.69642345732</v>
      </c>
    </row>
    <row r="258" spans="1:6" outlineLevel="1">
      <c r="B258" s="194" t="s">
        <v>682</v>
      </c>
      <c r="C258" s="184"/>
      <c r="D258" s="219"/>
      <c r="E258" s="185">
        <f>SUM(E257)</f>
        <v>207546.0512490854</v>
      </c>
      <c r="F258" s="185">
        <f>SUM(F257)</f>
        <v>204764.69642345732</v>
      </c>
    </row>
    <row r="259" spans="1:6" outlineLevel="1">
      <c r="B259" s="194" t="s">
        <v>639</v>
      </c>
      <c r="C259" s="184"/>
      <c r="D259" s="184"/>
      <c r="E259" s="193">
        <f>SUM(E258,E255)</f>
        <v>2113386.7422416052</v>
      </c>
      <c r="F259" s="193">
        <f>SUM(F258,F255)</f>
        <v>2085064.9390631022</v>
      </c>
    </row>
    <row r="260" spans="1:6" outlineLevel="1">
      <c r="B260" s="228" t="s">
        <v>899</v>
      </c>
      <c r="C260" s="184"/>
      <c r="D260" s="184"/>
      <c r="E260" s="193">
        <f>E259</f>
        <v>2113386.7422416052</v>
      </c>
      <c r="F260" s="193">
        <f>F259</f>
        <v>2085064.9390631022</v>
      </c>
    </row>
    <row r="261" spans="1:6" outlineLevel="1"/>
    <row r="262" spans="1:6" outlineLevel="1">
      <c r="A262" s="170" t="s">
        <v>471</v>
      </c>
      <c r="B262" s="171"/>
      <c r="C262" s="171"/>
      <c r="D262" s="171"/>
      <c r="E262" s="171"/>
      <c r="F262" s="172"/>
    </row>
    <row r="263" spans="1:6" outlineLevel="1">
      <c r="A263" s="215" t="s">
        <v>472</v>
      </c>
      <c r="B263" s="208" t="s">
        <v>684</v>
      </c>
      <c r="C263" s="204"/>
      <c r="D263" s="204"/>
      <c r="E263" s="204"/>
      <c r="F263" s="205"/>
    </row>
    <row r="264" spans="1:6" outlineLevel="1">
      <c r="A264" s="215" t="s">
        <v>473</v>
      </c>
      <c r="B264" s="209" t="s">
        <v>685</v>
      </c>
      <c r="C264" s="199"/>
      <c r="D264" s="199"/>
      <c r="E264" s="199"/>
      <c r="F264" s="200"/>
    </row>
    <row r="265" spans="1:6" outlineLevel="1">
      <c r="A265" s="215" t="s">
        <v>474</v>
      </c>
      <c r="B265" s="209" t="s">
        <v>475</v>
      </c>
      <c r="C265" s="199"/>
      <c r="D265" s="199"/>
      <c r="E265" s="199"/>
      <c r="F265" s="200"/>
    </row>
    <row r="266" spans="1:6" ht="60" outlineLevel="1">
      <c r="A266" s="216" t="s">
        <v>476</v>
      </c>
      <c r="B266" s="210" t="s">
        <v>505</v>
      </c>
      <c r="C266" s="201"/>
      <c r="D266" s="201"/>
      <c r="E266" s="201"/>
      <c r="F266" s="202"/>
    </row>
    <row r="267" spans="1:6" outlineLevel="1">
      <c r="B267" s="189"/>
    </row>
    <row r="268" spans="1:6">
      <c r="A268" s="21" t="s">
        <v>509</v>
      </c>
      <c r="B268" s="21" t="s">
        <v>512</v>
      </c>
      <c r="C268" s="81"/>
      <c r="D268" s="81"/>
      <c r="E268" s="81">
        <f>E280</f>
        <v>1080719.0900000001</v>
      </c>
      <c r="F268" s="82">
        <f>F280</f>
        <v>1032490.6834141498</v>
      </c>
    </row>
    <row r="269" spans="1:6" outlineLevel="1">
      <c r="B269" s="189"/>
    </row>
    <row r="270" spans="1:6" outlineLevel="1">
      <c r="B270" s="184"/>
      <c r="C270" s="184"/>
      <c r="D270" s="184"/>
      <c r="E270" s="133" t="s">
        <v>469</v>
      </c>
      <c r="F270" s="133">
        <f>aux_INCC!$B$354/aux_INCC!$B$366-1</f>
        <v>-4.4626218813114682E-2</v>
      </c>
    </row>
    <row r="271" spans="1:6" outlineLevel="1">
      <c r="B271" s="184" t="s">
        <v>0</v>
      </c>
      <c r="C271" s="83" t="s">
        <v>686</v>
      </c>
      <c r="D271" s="83" t="s">
        <v>687</v>
      </c>
      <c r="E271" s="83" t="s">
        <v>502</v>
      </c>
      <c r="F271" s="83" t="s">
        <v>470</v>
      </c>
    </row>
    <row r="272" spans="1:6" outlineLevel="1">
      <c r="B272" s="76" t="s">
        <v>688</v>
      </c>
      <c r="C272" s="77">
        <v>79389.31</v>
      </c>
      <c r="D272" s="77">
        <v>69162.34</v>
      </c>
      <c r="E272" s="77">
        <f>SUM(C272:D272)</f>
        <v>148551.65</v>
      </c>
      <c r="F272" s="77">
        <f>E272*(1+$F$270)</f>
        <v>141922.35156205075</v>
      </c>
    </row>
    <row r="273" spans="1:6" outlineLevel="1">
      <c r="B273" s="76" t="s">
        <v>689</v>
      </c>
      <c r="C273" s="77">
        <v>73298.52</v>
      </c>
      <c r="D273" s="77">
        <v>73332.820000000007</v>
      </c>
      <c r="E273" s="77">
        <f t="shared" ref="E273:E279" si="13">SUM(C273:D273)</f>
        <v>146631.34000000003</v>
      </c>
      <c r="F273" s="77">
        <f t="shared" ref="F273:F279" si="14">E273*(1+$F$270)</f>
        <v>140087.73773629981</v>
      </c>
    </row>
    <row r="274" spans="1:6" outlineLevel="1">
      <c r="B274" s="76" t="s">
        <v>690</v>
      </c>
      <c r="C274" s="77">
        <v>51685.84</v>
      </c>
      <c r="D274" s="77">
        <v>51710.03</v>
      </c>
      <c r="E274" s="77">
        <f t="shared" si="13"/>
        <v>103395.87</v>
      </c>
      <c r="F274" s="77">
        <f t="shared" si="14"/>
        <v>98781.703281007634</v>
      </c>
    </row>
    <row r="275" spans="1:6" outlineLevel="1">
      <c r="B275" s="76" t="s">
        <v>691</v>
      </c>
      <c r="C275" s="77">
        <v>43124.98</v>
      </c>
      <c r="D275" s="77">
        <v>36976.559999999998</v>
      </c>
      <c r="E275" s="77">
        <f t="shared" si="13"/>
        <v>80101.540000000008</v>
      </c>
      <c r="F275" s="77">
        <f t="shared" si="14"/>
        <v>76526.911148692554</v>
      </c>
    </row>
    <row r="276" spans="1:6" outlineLevel="1">
      <c r="B276" s="76" t="s">
        <v>883</v>
      </c>
      <c r="C276" s="77">
        <v>81623.13</v>
      </c>
      <c r="D276" s="77">
        <v>70885.64</v>
      </c>
      <c r="E276" s="77">
        <f t="shared" si="13"/>
        <v>152508.77000000002</v>
      </c>
      <c r="F276" s="77">
        <f t="shared" si="14"/>
        <v>145702.88025906103</v>
      </c>
    </row>
    <row r="277" spans="1:6" outlineLevel="1">
      <c r="B277" s="76" t="s">
        <v>692</v>
      </c>
      <c r="C277" s="77">
        <v>111789.25</v>
      </c>
      <c r="D277" s="77">
        <v>97322.28</v>
      </c>
      <c r="E277" s="77">
        <f t="shared" si="13"/>
        <v>209111.53</v>
      </c>
      <c r="F277" s="77">
        <f t="shared" si="14"/>
        <v>199779.6731058748</v>
      </c>
    </row>
    <row r="278" spans="1:6" outlineLevel="1">
      <c r="B278" s="76" t="s">
        <v>693</v>
      </c>
      <c r="C278" s="77">
        <v>7067.44</v>
      </c>
      <c r="D278" s="77">
        <v>3825.2</v>
      </c>
      <c r="E278" s="77">
        <f t="shared" si="13"/>
        <v>10892.64</v>
      </c>
      <c r="F278" s="77">
        <f t="shared" si="14"/>
        <v>10406.542663907514</v>
      </c>
    </row>
    <row r="279" spans="1:6" outlineLevel="1">
      <c r="B279" s="76" t="s">
        <v>694</v>
      </c>
      <c r="C279" s="77">
        <v>134747.17000000001</v>
      </c>
      <c r="D279" s="77">
        <v>94778.58</v>
      </c>
      <c r="E279" s="77">
        <f t="shared" si="13"/>
        <v>229525.75</v>
      </c>
      <c r="F279" s="77">
        <f t="shared" si="14"/>
        <v>219282.88365725573</v>
      </c>
    </row>
    <row r="280" spans="1:6" outlineLevel="1">
      <c r="B280" s="228" t="s">
        <v>695</v>
      </c>
      <c r="C280" s="77"/>
      <c r="D280" s="77"/>
      <c r="E280" s="185">
        <f>SUM(E272:E279)</f>
        <v>1080719.0900000001</v>
      </c>
      <c r="F280" s="185">
        <f>SUM(F272:F279)</f>
        <v>1032490.6834141498</v>
      </c>
    </row>
    <row r="281" spans="1:6" outlineLevel="1">
      <c r="B281" s="189"/>
    </row>
    <row r="282" spans="1:6" outlineLevel="1">
      <c r="A282" s="206" t="s">
        <v>471</v>
      </c>
      <c r="B282" s="207"/>
      <c r="C282" s="197"/>
      <c r="D282" s="197"/>
      <c r="E282" s="197"/>
      <c r="F282" s="198"/>
    </row>
    <row r="283" spans="1:6" outlineLevel="1">
      <c r="A283" s="213" t="s">
        <v>472</v>
      </c>
      <c r="B283" s="208" t="s">
        <v>696</v>
      </c>
      <c r="C283" s="204"/>
      <c r="D283" s="204"/>
      <c r="E283" s="204"/>
      <c r="F283" s="205"/>
    </row>
    <row r="284" spans="1:6" outlineLevel="1">
      <c r="A284" s="213" t="s">
        <v>473</v>
      </c>
      <c r="B284" s="209" t="s">
        <v>696</v>
      </c>
      <c r="C284" s="199"/>
      <c r="D284" s="199"/>
      <c r="E284" s="199"/>
      <c r="F284" s="200"/>
    </row>
    <row r="285" spans="1:6" outlineLevel="1">
      <c r="A285" s="213" t="s">
        <v>474</v>
      </c>
      <c r="B285" s="209" t="s">
        <v>475</v>
      </c>
      <c r="C285" s="199"/>
      <c r="D285" s="199"/>
      <c r="E285" s="199"/>
      <c r="F285" s="200"/>
    </row>
    <row r="286" spans="1:6" ht="60" outlineLevel="1">
      <c r="A286" s="214" t="s">
        <v>476</v>
      </c>
      <c r="B286" s="210" t="s">
        <v>505</v>
      </c>
      <c r="C286" s="201"/>
      <c r="D286" s="201"/>
      <c r="E286" s="201"/>
      <c r="F286" s="202"/>
    </row>
    <row r="287" spans="1:6" outlineLevel="1">
      <c r="B287" s="189"/>
    </row>
    <row r="288" spans="1:6">
      <c r="A288" s="21" t="s">
        <v>510</v>
      </c>
      <c r="B288" s="21" t="s">
        <v>902</v>
      </c>
      <c r="C288" s="81"/>
      <c r="D288" s="81"/>
      <c r="E288" s="81">
        <f>E296</f>
        <v>10997683.316974999</v>
      </c>
      <c r="F288" s="82">
        <f>F296</f>
        <v>10750417.698761771</v>
      </c>
    </row>
    <row r="289" spans="1:6" outlineLevel="1">
      <c r="A289"/>
    </row>
    <row r="290" spans="1:6" outlineLevel="1">
      <c r="B290" s="203" t="s">
        <v>673</v>
      </c>
      <c r="C290" s="133"/>
      <c r="D290" s="133"/>
      <c r="E290" s="133" t="s">
        <v>469</v>
      </c>
      <c r="F290" s="133">
        <f>aux_INCC!$B$354/aux_INCC!$B$363-1</f>
        <v>-2.2483427744420803E-2</v>
      </c>
    </row>
    <row r="291" spans="1:6" outlineLevel="1">
      <c r="B291" s="184" t="s">
        <v>0</v>
      </c>
      <c r="C291" s="184" t="s">
        <v>36</v>
      </c>
      <c r="D291" s="184" t="s">
        <v>477</v>
      </c>
      <c r="E291" s="184" t="s">
        <v>640</v>
      </c>
      <c r="F291" s="83" t="s">
        <v>470</v>
      </c>
    </row>
    <row r="292" spans="1:6" outlineLevel="1">
      <c r="A292"/>
      <c r="B292" s="76" t="s">
        <v>846</v>
      </c>
      <c r="C292" s="183" t="s">
        <v>574</v>
      </c>
      <c r="D292" s="240">
        <v>146665</v>
      </c>
      <c r="E292" s="187">
        <v>9739204.992625</v>
      </c>
      <c r="F292" s="187">
        <f>E292*(1+$F$290)</f>
        <v>9520234.280885214</v>
      </c>
    </row>
    <row r="293" spans="1:6" outlineLevel="1">
      <c r="A293"/>
      <c r="B293" s="76" t="s">
        <v>847</v>
      </c>
      <c r="C293" s="183" t="s">
        <v>574</v>
      </c>
      <c r="D293" s="240">
        <v>93494</v>
      </c>
      <c r="E293" s="187">
        <v>1258478.3243499999</v>
      </c>
      <c r="F293" s="187">
        <f t="shared" ref="F293:F294" si="15">E293*(1+$F$290)</f>
        <v>1230183.417876557</v>
      </c>
    </row>
    <row r="294" spans="1:6" outlineLevel="1">
      <c r="A294"/>
      <c r="B294" s="76" t="s">
        <v>848</v>
      </c>
      <c r="C294" s="183" t="s">
        <v>574</v>
      </c>
      <c r="D294" s="240">
        <v>0</v>
      </c>
      <c r="E294" s="187">
        <v>0</v>
      </c>
      <c r="F294" s="187">
        <f t="shared" si="15"/>
        <v>0</v>
      </c>
    </row>
    <row r="295" spans="1:6" outlineLevel="1">
      <c r="A295"/>
      <c r="B295" s="194"/>
      <c r="C295" s="185"/>
      <c r="D295" s="194" t="s">
        <v>849</v>
      </c>
      <c r="E295" s="218">
        <f>SUM(E292:E294)</f>
        <v>10997683.316974999</v>
      </c>
      <c r="F295" s="218">
        <f>SUM(F292:F294)</f>
        <v>10750417.698761771</v>
      </c>
    </row>
    <row r="296" spans="1:6" outlineLevel="1">
      <c r="A296"/>
      <c r="B296" s="194"/>
      <c r="C296" s="185"/>
      <c r="D296" s="194" t="s">
        <v>515</v>
      </c>
      <c r="E296" s="218">
        <f>E295</f>
        <v>10997683.316974999</v>
      </c>
      <c r="F296" s="218">
        <f>F295</f>
        <v>10750417.698761771</v>
      </c>
    </row>
    <row r="297" spans="1:6" outlineLevel="1">
      <c r="A297"/>
    </row>
    <row r="298" spans="1:6" outlineLevel="1">
      <c r="A298" s="170" t="s">
        <v>471</v>
      </c>
      <c r="B298" s="171"/>
      <c r="C298" s="171"/>
      <c r="D298" s="172"/>
    </row>
    <row r="299" spans="1:6" outlineLevel="1">
      <c r="A299" s="215" t="s">
        <v>472</v>
      </c>
      <c r="B299" s="208" t="s">
        <v>876</v>
      </c>
      <c r="C299" s="204"/>
      <c r="D299" s="205"/>
    </row>
    <row r="300" spans="1:6" outlineLevel="1">
      <c r="A300" s="215" t="s">
        <v>473</v>
      </c>
      <c r="B300" s="209" t="s">
        <v>877</v>
      </c>
      <c r="C300" s="199"/>
      <c r="D300" s="200"/>
    </row>
    <row r="301" spans="1:6" outlineLevel="1">
      <c r="A301" s="215" t="s">
        <v>474</v>
      </c>
      <c r="B301" s="209" t="s">
        <v>475</v>
      </c>
      <c r="C301" s="199"/>
      <c r="D301" s="200"/>
    </row>
    <row r="302" spans="1:6" ht="60" outlineLevel="1">
      <c r="A302" s="216" t="s">
        <v>476</v>
      </c>
      <c r="B302" s="210" t="s">
        <v>505</v>
      </c>
      <c r="C302" s="201"/>
      <c r="D302" s="202"/>
    </row>
    <row r="303" spans="1:6">
      <c r="A303" s="6" t="s">
        <v>454</v>
      </c>
      <c r="B303" s="6" t="s">
        <v>455</v>
      </c>
      <c r="C303" s="6"/>
      <c r="D303" s="6"/>
      <c r="E303" s="46"/>
      <c r="F303" s="46"/>
    </row>
    <row r="304" spans="1:6">
      <c r="A304" s="32" t="s">
        <v>459</v>
      </c>
      <c r="B304" s="32" t="s">
        <v>2</v>
      </c>
      <c r="C304" s="32"/>
      <c r="D304" s="32"/>
      <c r="E304" s="32"/>
      <c r="F304" s="79"/>
    </row>
    <row r="305" spans="1:6">
      <c r="A305" s="21" t="s">
        <v>460</v>
      </c>
      <c r="B305" s="21" t="s">
        <v>895</v>
      </c>
      <c r="C305" s="81"/>
      <c r="D305" s="81"/>
      <c r="E305" s="81">
        <f>SUM(C339)</f>
        <v>54306019.561371177</v>
      </c>
      <c r="F305" s="82">
        <f>SUM(D339)</f>
        <v>53085034.094475992</v>
      </c>
    </row>
    <row r="306" spans="1:6" outlineLevel="1">
      <c r="B306" s="133" t="s">
        <v>469</v>
      </c>
      <c r="C306" s="133">
        <f>aux_INCC!$B$354/aux_INCC!$B$363-1</f>
        <v>-2.2483427744420803E-2</v>
      </c>
      <c r="D306" s="133"/>
    </row>
    <row r="307" spans="1:6" outlineLevel="1">
      <c r="B307" s="184" t="s">
        <v>0</v>
      </c>
      <c r="C307" s="83" t="s">
        <v>540</v>
      </c>
      <c r="D307" s="241" t="s">
        <v>879</v>
      </c>
    </row>
    <row r="308" spans="1:6" outlineLevel="1">
      <c r="B308" s="188" t="s">
        <v>13</v>
      </c>
      <c r="C308" s="83"/>
      <c r="D308" s="83"/>
    </row>
    <row r="309" spans="1:6" outlineLevel="1">
      <c r="B309" s="76" t="s">
        <v>527</v>
      </c>
      <c r="C309" s="77">
        <v>2137919.6798580433</v>
      </c>
      <c r="D309" s="77">
        <f t="shared" ref="D309:D321" si="16">C309*(1+$C$113)</f>
        <v>2089851.9172125799</v>
      </c>
    </row>
    <row r="310" spans="1:6" outlineLevel="1">
      <c r="B310" s="76" t="s">
        <v>528</v>
      </c>
      <c r="C310" s="77">
        <v>1230371.933062677</v>
      </c>
      <c r="D310" s="77">
        <f t="shared" si="16"/>
        <v>1202708.9546068991</v>
      </c>
    </row>
    <row r="311" spans="1:6" outlineLevel="1">
      <c r="B311" s="76" t="s">
        <v>529</v>
      </c>
      <c r="C311" s="77">
        <v>3163447.043744979</v>
      </c>
      <c r="D311" s="77">
        <f t="shared" si="16"/>
        <v>3092321.9107136372</v>
      </c>
    </row>
    <row r="312" spans="1:6" outlineLevel="1">
      <c r="B312" s="76" t="s">
        <v>530</v>
      </c>
      <c r="C312" s="77">
        <v>8361403.0213680025</v>
      </c>
      <c r="D312" s="77">
        <f t="shared" si="16"/>
        <v>8173410.0206950931</v>
      </c>
    </row>
    <row r="313" spans="1:6" outlineLevel="1">
      <c r="B313" s="76" t="s">
        <v>531</v>
      </c>
      <c r="C313" s="77">
        <v>6162060.3840720002</v>
      </c>
      <c r="D313" s="77">
        <f t="shared" si="16"/>
        <v>6023516.1446699593</v>
      </c>
    </row>
    <row r="314" spans="1:6" outlineLevel="1">
      <c r="B314" s="76" t="s">
        <v>532</v>
      </c>
      <c r="C314" s="77">
        <v>4462725.2405200014</v>
      </c>
      <c r="D314" s="77">
        <f t="shared" si="16"/>
        <v>4362387.8800315671</v>
      </c>
    </row>
    <row r="315" spans="1:6" outlineLevel="1">
      <c r="B315" s="76" t="s">
        <v>541</v>
      </c>
      <c r="C315" s="77">
        <v>604120.17028000019</v>
      </c>
      <c r="D315" s="77">
        <f t="shared" si="16"/>
        <v>590537.47808256256</v>
      </c>
    </row>
    <row r="316" spans="1:6" outlineLevel="1">
      <c r="B316" s="76" t="s">
        <v>533</v>
      </c>
      <c r="C316" s="77">
        <v>12237187.697896</v>
      </c>
      <c r="D316" s="77">
        <f t="shared" si="16"/>
        <v>11962053.772495439</v>
      </c>
    </row>
    <row r="317" spans="1:6" outlineLevel="1">
      <c r="B317" s="76" t="s">
        <v>534</v>
      </c>
      <c r="C317" s="77">
        <v>2387100.6204999997</v>
      </c>
      <c r="D317" s="77">
        <f t="shared" si="16"/>
        <v>2333430.4161803261</v>
      </c>
    </row>
    <row r="318" spans="1:6" outlineLevel="1">
      <c r="B318" s="76" t="s">
        <v>535</v>
      </c>
      <c r="C318" s="77">
        <v>3242801.7629999998</v>
      </c>
      <c r="D318" s="77">
        <f t="shared" si="16"/>
        <v>3169892.4638721091</v>
      </c>
    </row>
    <row r="319" spans="1:6" outlineLevel="1">
      <c r="B319" s="76" t="s">
        <v>536</v>
      </c>
      <c r="C319" s="77">
        <v>632104.31949999998</v>
      </c>
      <c r="D319" s="77">
        <f t="shared" si="16"/>
        <v>617892.44770558551</v>
      </c>
    </row>
    <row r="320" spans="1:6" outlineLevel="1">
      <c r="B320" s="76" t="s">
        <v>537</v>
      </c>
      <c r="C320" s="77">
        <v>554303.71449999989</v>
      </c>
      <c r="D320" s="77">
        <f t="shared" si="16"/>
        <v>541841.06698657502</v>
      </c>
    </row>
    <row r="321" spans="2:4" outlineLevel="1">
      <c r="B321" s="76" t="s">
        <v>538</v>
      </c>
      <c r="C321" s="77">
        <v>2186441.5755520002</v>
      </c>
      <c r="D321" s="77">
        <f t="shared" si="16"/>
        <v>2137282.8743706793</v>
      </c>
    </row>
    <row r="322" spans="2:4" outlineLevel="1">
      <c r="B322" s="188" t="s">
        <v>542</v>
      </c>
      <c r="C322" s="185">
        <f>SUBTOTAL(9,C$309:C321)</f>
        <v>47361987.163853697</v>
      </c>
      <c r="D322" s="185">
        <f>SUBTOTAL(9,D$309:D321)</f>
        <v>46297127.34762302</v>
      </c>
    </row>
    <row r="323" spans="2:4" outlineLevel="1">
      <c r="B323" s="184" t="s">
        <v>0</v>
      </c>
      <c r="C323" s="83" t="s">
        <v>540</v>
      </c>
      <c r="D323" s="241" t="s">
        <v>879</v>
      </c>
    </row>
    <row r="324" spans="2:4" outlineLevel="1">
      <c r="B324" s="188" t="s">
        <v>543</v>
      </c>
      <c r="C324" s="83"/>
      <c r="D324" s="83"/>
    </row>
    <row r="325" spans="2:4" outlineLevel="1">
      <c r="B325" s="76" t="s">
        <v>527</v>
      </c>
      <c r="C325" s="77">
        <v>605871.38627258595</v>
      </c>
      <c r="D325" s="77">
        <f t="shared" ref="D325:D336" si="17">C325*(1+$C$113)</f>
        <v>592249.32073691417</v>
      </c>
    </row>
    <row r="326" spans="2:4" outlineLevel="1">
      <c r="B326" s="76" t="s">
        <v>528</v>
      </c>
      <c r="C326" s="77">
        <v>322313.27505300008</v>
      </c>
      <c r="D326" s="77">
        <f t="shared" si="17"/>
        <v>315066.5678222783</v>
      </c>
    </row>
    <row r="327" spans="2:4" outlineLevel="1">
      <c r="B327" s="76" t="s">
        <v>529</v>
      </c>
      <c r="C327" s="77">
        <v>431842.59044190001</v>
      </c>
      <c r="D327" s="77">
        <f t="shared" si="17"/>
        <v>422133.28876273608</v>
      </c>
    </row>
    <row r="328" spans="2:4" outlineLevel="1">
      <c r="B328" s="76" t="s">
        <v>530</v>
      </c>
      <c r="C328" s="77">
        <v>1339061.5631250001</v>
      </c>
      <c r="D328" s="77">
        <f t="shared" si="17"/>
        <v>1308954.8692251479</v>
      </c>
    </row>
    <row r="329" spans="2:4" outlineLevel="1">
      <c r="B329" s="76" t="s">
        <v>531</v>
      </c>
      <c r="C329" s="77">
        <v>1011999.2726250001</v>
      </c>
      <c r="D329" s="77">
        <f t="shared" si="17"/>
        <v>989246.06010152947</v>
      </c>
    </row>
    <row r="330" spans="2:4" outlineLevel="1">
      <c r="B330" s="76" t="s">
        <v>532</v>
      </c>
      <c r="C330" s="77">
        <v>446314.36162500002</v>
      </c>
      <c r="D330" s="77">
        <f t="shared" si="17"/>
        <v>436279.68492410704</v>
      </c>
    </row>
    <row r="331" spans="2:4" outlineLevel="1">
      <c r="B331" s="76" t="s">
        <v>533</v>
      </c>
      <c r="C331" s="77">
        <v>664587.59400000004</v>
      </c>
      <c r="D331" s="77">
        <f t="shared" si="17"/>
        <v>649645.38685046253</v>
      </c>
    </row>
    <row r="332" spans="2:4" outlineLevel="1">
      <c r="B332" s="76" t="s">
        <v>534</v>
      </c>
      <c r="C332" s="77">
        <v>315526.19</v>
      </c>
      <c r="D332" s="77">
        <f t="shared" si="17"/>
        <v>308432.07970566262</v>
      </c>
    </row>
    <row r="333" spans="2:4" outlineLevel="1">
      <c r="B333" s="76" t="s">
        <v>535</v>
      </c>
      <c r="C333" s="77">
        <v>426748.25599999999</v>
      </c>
      <c r="D333" s="77">
        <f t="shared" si="17"/>
        <v>417153.49242116639</v>
      </c>
    </row>
    <row r="334" spans="2:4" outlineLevel="1">
      <c r="B334" s="76" t="s">
        <v>536</v>
      </c>
      <c r="C334" s="77">
        <v>83551.352499999994</v>
      </c>
      <c r="D334" s="77">
        <f t="shared" si="17"/>
        <v>81672.831703117612</v>
      </c>
    </row>
    <row r="335" spans="2:4" outlineLevel="1">
      <c r="B335" s="76" t="s">
        <v>537</v>
      </c>
      <c r="C335" s="77">
        <v>72945.6155</v>
      </c>
      <c r="D335" s="77">
        <f t="shared" si="17"/>
        <v>71305.548024633448</v>
      </c>
    </row>
    <row r="336" spans="2:4" outlineLevel="1">
      <c r="B336" s="76" t="s">
        <v>538</v>
      </c>
      <c r="C336" s="77">
        <v>1223270.940375</v>
      </c>
      <c r="D336" s="77">
        <f t="shared" si="17"/>
        <v>1195767.616575229</v>
      </c>
    </row>
    <row r="337" spans="1:6" outlineLevel="1">
      <c r="B337" s="188" t="s">
        <v>896</v>
      </c>
      <c r="C337" s="185">
        <f>SUBTOTAL(9,C325:C336)</f>
        <v>6944032.3975174874</v>
      </c>
      <c r="D337" s="185">
        <f>SUBTOTAL(9,D325:D336)</f>
        <v>6787906.7468529856</v>
      </c>
    </row>
    <row r="338" spans="1:6" outlineLevel="1">
      <c r="B338" s="76"/>
      <c r="C338" s="83"/>
      <c r="D338" s="83"/>
    </row>
    <row r="339" spans="1:6" outlineLevel="1">
      <c r="B339" s="188" t="s">
        <v>544</v>
      </c>
      <c r="C339" s="185">
        <f>SUBTOTAL(9,C$309:C338)</f>
        <v>54306019.561371177</v>
      </c>
      <c r="D339" s="185">
        <f>SUBTOTAL(9,D$309:D338)</f>
        <v>53085034.094475992</v>
      </c>
    </row>
    <row r="340" spans="1:6" outlineLevel="1">
      <c r="B340" s="76"/>
      <c r="C340" s="83"/>
      <c r="D340" s="83"/>
    </row>
    <row r="341" spans="1:6" outlineLevel="1">
      <c r="A341" s="170" t="s">
        <v>471</v>
      </c>
      <c r="B341" s="171"/>
      <c r="C341" s="171"/>
      <c r="D341" s="172"/>
    </row>
    <row r="342" spans="1:6" outlineLevel="1">
      <c r="A342" s="215" t="s">
        <v>472</v>
      </c>
      <c r="B342" s="260" t="s">
        <v>545</v>
      </c>
      <c r="C342" s="260"/>
      <c r="D342" s="260"/>
    </row>
    <row r="343" spans="1:6" outlineLevel="1">
      <c r="A343" s="215" t="s">
        <v>473</v>
      </c>
      <c r="B343" s="165" t="s">
        <v>546</v>
      </c>
      <c r="C343" s="165"/>
      <c r="D343" s="173"/>
    </row>
    <row r="344" spans="1:6" outlineLevel="1">
      <c r="A344" s="215" t="s">
        <v>474</v>
      </c>
      <c r="B344" s="165" t="s">
        <v>475</v>
      </c>
      <c r="C344" s="165"/>
      <c r="D344" s="173"/>
    </row>
    <row r="345" spans="1:6" ht="60" outlineLevel="1">
      <c r="A345" s="216" t="s">
        <v>476</v>
      </c>
      <c r="B345" s="174" t="s">
        <v>505</v>
      </c>
      <c r="C345" s="174"/>
      <c r="D345" s="175"/>
    </row>
    <row r="346" spans="1:6" outlineLevel="1">
      <c r="B346" s="189"/>
    </row>
    <row r="347" spans="1:6">
      <c r="A347" s="21" t="s">
        <v>518</v>
      </c>
      <c r="B347" s="21" t="s">
        <v>897</v>
      </c>
      <c r="C347" s="81"/>
      <c r="D347" s="81"/>
      <c r="E347" s="81">
        <f>E359</f>
        <v>2823528.1344659859</v>
      </c>
      <c r="F347" s="82">
        <f>F359</f>
        <v>2785689.6231822004</v>
      </c>
    </row>
    <row r="348" spans="1:6" outlineLevel="1">
      <c r="B348" s="189"/>
    </row>
    <row r="349" spans="1:6" outlineLevel="1">
      <c r="B349" s="223" t="s">
        <v>0</v>
      </c>
      <c r="C349" s="223" t="s">
        <v>36</v>
      </c>
      <c r="D349" s="223" t="s">
        <v>477</v>
      </c>
      <c r="E349" s="224" t="s">
        <v>680</v>
      </c>
      <c r="F349" s="224" t="s">
        <v>470</v>
      </c>
    </row>
    <row r="350" spans="1:6" outlineLevel="1">
      <c r="B350" s="225" t="s">
        <v>683</v>
      </c>
      <c r="C350" s="221"/>
      <c r="D350" s="226" t="s">
        <v>469</v>
      </c>
      <c r="E350" s="226">
        <f>aux_INCC!$B$354/aux_INCC!$B$360-1</f>
        <v>-1.34011454753723E-2</v>
      </c>
      <c r="F350" s="220"/>
    </row>
    <row r="351" spans="1:6" outlineLevel="1">
      <c r="B351" s="224" t="s">
        <v>676</v>
      </c>
      <c r="C351" s="223" t="s">
        <v>675</v>
      </c>
      <c r="D351" s="223">
        <v>36</v>
      </c>
      <c r="E351" s="227">
        <f>2268706.13305/35*36</f>
        <v>2333526.3082799995</v>
      </c>
      <c r="F351" s="227">
        <f>E351*(1+$E$251)</f>
        <v>2302254.3827521307</v>
      </c>
    </row>
    <row r="352" spans="1:6" outlineLevel="1">
      <c r="B352" s="224" t="s">
        <v>677</v>
      </c>
      <c r="C352" s="223" t="s">
        <v>678</v>
      </c>
      <c r="D352" s="223">
        <v>1</v>
      </c>
      <c r="E352" s="227">
        <v>212716.03500251996</v>
      </c>
      <c r="F352" s="227">
        <f>E352*(1+$E$251)</f>
        <v>209865.39647250681</v>
      </c>
    </row>
    <row r="353" spans="1:6" outlineLevel="1">
      <c r="B353" s="228" t="s">
        <v>681</v>
      </c>
      <c r="C353" s="229"/>
      <c r="D353" s="229"/>
      <c r="E353" s="230">
        <f>SUM(E351:E352)</f>
        <v>2546242.3432825194</v>
      </c>
      <c r="F353" s="230">
        <f>SUM(F351:F352)</f>
        <v>2512119.7792246374</v>
      </c>
    </row>
    <row r="354" spans="1:6" outlineLevel="1">
      <c r="B354" s="223" t="s">
        <v>635</v>
      </c>
      <c r="C354" s="223"/>
      <c r="D354" s="223"/>
      <c r="E354" s="227"/>
      <c r="F354" s="222"/>
    </row>
    <row r="355" spans="1:6" outlineLevel="1">
      <c r="B355" s="224" t="s">
        <v>679</v>
      </c>
      <c r="C355" s="223" t="s">
        <v>678</v>
      </c>
      <c r="D355" s="231">
        <v>0.1089</v>
      </c>
      <c r="E355" s="227">
        <f>D355*E353</f>
        <v>277285.79118346632</v>
      </c>
      <c r="F355" s="227">
        <f>E355*(1+$E$251)</f>
        <v>273569.84395756299</v>
      </c>
    </row>
    <row r="356" spans="1:6" outlineLevel="1">
      <c r="B356" s="228" t="s">
        <v>682</v>
      </c>
      <c r="C356" s="223"/>
      <c r="D356" s="231"/>
      <c r="E356" s="230">
        <f>SUM(E355)</f>
        <v>277285.79118346632</v>
      </c>
      <c r="F356" s="230">
        <f>SUM(F355)</f>
        <v>273569.84395756299</v>
      </c>
    </row>
    <row r="357" spans="1:6" outlineLevel="1">
      <c r="B357" s="228" t="s">
        <v>639</v>
      </c>
      <c r="C357" s="223"/>
      <c r="D357" s="223"/>
      <c r="E357" s="232">
        <f>SUM(E356,E353)</f>
        <v>2823528.1344659859</v>
      </c>
      <c r="F357" s="232">
        <f>SUM(F356,F353)</f>
        <v>2785689.6231822004</v>
      </c>
    </row>
    <row r="358" spans="1:6" outlineLevel="1">
      <c r="B358" s="194"/>
      <c r="C358" s="184"/>
      <c r="D358" s="184"/>
      <c r="E358" s="193"/>
      <c r="F358" s="193"/>
    </row>
    <row r="359" spans="1:6" outlineLevel="1">
      <c r="B359" s="228" t="s">
        <v>898</v>
      </c>
      <c r="C359" s="184"/>
      <c r="D359" s="184"/>
      <c r="E359" s="193">
        <f>E357</f>
        <v>2823528.1344659859</v>
      </c>
      <c r="F359" s="193">
        <f>F357</f>
        <v>2785689.6231822004</v>
      </c>
    </row>
    <row r="360" spans="1:6" outlineLevel="1"/>
    <row r="361" spans="1:6" outlineLevel="1">
      <c r="A361" s="170" t="s">
        <v>471</v>
      </c>
      <c r="B361" s="171"/>
      <c r="C361" s="171"/>
      <c r="D361" s="171"/>
      <c r="E361" s="171"/>
      <c r="F361" s="172"/>
    </row>
    <row r="362" spans="1:6" outlineLevel="1">
      <c r="A362" s="215" t="s">
        <v>472</v>
      </c>
      <c r="B362" s="208" t="s">
        <v>684</v>
      </c>
      <c r="C362" s="204"/>
      <c r="D362" s="204"/>
      <c r="E362" s="204"/>
      <c r="F362" s="205"/>
    </row>
    <row r="363" spans="1:6" outlineLevel="1">
      <c r="A363" s="215" t="s">
        <v>473</v>
      </c>
      <c r="B363" s="209" t="s">
        <v>685</v>
      </c>
      <c r="C363" s="199"/>
      <c r="D363" s="199"/>
      <c r="E363" s="199"/>
      <c r="F363" s="200"/>
    </row>
    <row r="364" spans="1:6" outlineLevel="1">
      <c r="A364" s="215" t="s">
        <v>474</v>
      </c>
      <c r="B364" s="209" t="s">
        <v>475</v>
      </c>
      <c r="C364" s="199"/>
      <c r="D364" s="199"/>
      <c r="E364" s="199"/>
      <c r="F364" s="200"/>
    </row>
    <row r="365" spans="1:6" ht="60" outlineLevel="1">
      <c r="A365" s="216" t="s">
        <v>476</v>
      </c>
      <c r="B365" s="210" t="s">
        <v>505</v>
      </c>
      <c r="C365" s="201"/>
      <c r="D365" s="201"/>
      <c r="E365" s="201"/>
      <c r="F365" s="202"/>
    </row>
    <row r="366" spans="1:6" outlineLevel="1">
      <c r="B366" s="189"/>
    </row>
    <row r="367" spans="1:6">
      <c r="A367" s="21" t="s">
        <v>519</v>
      </c>
      <c r="B367" s="21" t="s">
        <v>513</v>
      </c>
      <c r="C367" s="81"/>
      <c r="D367" s="81"/>
      <c r="E367" s="81">
        <f>SUM(C402,C456,C469,C525,C539)</f>
        <v>239477805.46294892</v>
      </c>
      <c r="F367" s="82">
        <f>SUM(D402,D456,D469,D525,D539)</f>
        <v>232954687.38990226</v>
      </c>
    </row>
    <row r="368" spans="1:6" outlineLevel="1">
      <c r="A368" s="78"/>
      <c r="B368" s="78"/>
      <c r="C368" s="237"/>
      <c r="D368" s="237"/>
      <c r="E368" s="236"/>
      <c r="F368" s="235"/>
    </row>
    <row r="369" spans="1:4" outlineLevel="1">
      <c r="B369" s="196" t="s">
        <v>8</v>
      </c>
      <c r="C369" s="133" t="s">
        <v>469</v>
      </c>
      <c r="D369" s="133">
        <f>aux_INCC!$B$354/aux_INCC!$B$363-1</f>
        <v>-2.2483427744420803E-2</v>
      </c>
    </row>
    <row r="370" spans="1:4" outlineLevel="1">
      <c r="A370"/>
      <c r="B370" s="184" t="s">
        <v>0</v>
      </c>
      <c r="C370" s="184" t="s">
        <v>640</v>
      </c>
      <c r="D370" s="83" t="s">
        <v>470</v>
      </c>
    </row>
    <row r="371" spans="1:4" outlineLevel="1">
      <c r="A371"/>
      <c r="B371" s="188" t="s">
        <v>699</v>
      </c>
      <c r="C371" s="185">
        <v>3166999.09</v>
      </c>
      <c r="D371" s="185">
        <f t="shared" ref="D371:D401" si="18">C371*(1+$D$369)</f>
        <v>3095794.0947933383</v>
      </c>
    </row>
    <row r="372" spans="1:4" outlineLevel="1">
      <c r="A372"/>
      <c r="B372" s="188" t="s">
        <v>528</v>
      </c>
      <c r="C372" s="185">
        <v>1282049.3</v>
      </c>
      <c r="D372" s="185">
        <f t="shared" si="18"/>
        <v>1253224.4371986648</v>
      </c>
    </row>
    <row r="373" spans="1:4" outlineLevel="1">
      <c r="A373"/>
      <c r="B373" s="188" t="s">
        <v>529</v>
      </c>
      <c r="C373" s="185">
        <v>9066217.9900000002</v>
      </c>
      <c r="D373" s="185">
        <f t="shared" si="18"/>
        <v>8862378.3329066671</v>
      </c>
    </row>
    <row r="374" spans="1:4" outlineLevel="1">
      <c r="A374"/>
      <c r="B374" s="188" t="s">
        <v>700</v>
      </c>
      <c r="C374" s="185">
        <v>50389058.450000003</v>
      </c>
      <c r="D374" s="185">
        <f t="shared" si="18"/>
        <v>49256139.69523003</v>
      </c>
    </row>
    <row r="375" spans="1:4" ht="24" outlineLevel="1">
      <c r="A375"/>
      <c r="B375" s="195" t="s">
        <v>701</v>
      </c>
      <c r="C375" s="187">
        <v>9999630.1999999993</v>
      </c>
      <c r="D375" s="187">
        <f t="shared" si="18"/>
        <v>9774804.2369273715</v>
      </c>
    </row>
    <row r="376" spans="1:4" ht="24" outlineLevel="1">
      <c r="A376"/>
      <c r="B376" s="195" t="s">
        <v>702</v>
      </c>
      <c r="C376" s="187">
        <v>2347361.0100000002</v>
      </c>
      <c r="D376" s="187">
        <f t="shared" si="18"/>
        <v>2294584.2883415944</v>
      </c>
    </row>
    <row r="377" spans="1:4" ht="24" outlineLevel="1">
      <c r="A377"/>
      <c r="B377" s="195" t="s">
        <v>703</v>
      </c>
      <c r="C377" s="187">
        <v>2317301.73</v>
      </c>
      <c r="D377" s="187">
        <f t="shared" si="18"/>
        <v>2265200.8439915236</v>
      </c>
    </row>
    <row r="378" spans="1:4" ht="24" outlineLevel="1">
      <c r="A378"/>
      <c r="B378" s="195" t="s">
        <v>704</v>
      </c>
      <c r="C378" s="187">
        <v>470471.00999999989</v>
      </c>
      <c r="D378" s="187">
        <f t="shared" si="18"/>
        <v>459893.20904082019</v>
      </c>
    </row>
    <row r="379" spans="1:4" ht="24" outlineLevel="1">
      <c r="A379"/>
      <c r="B379" s="195" t="s">
        <v>705</v>
      </c>
      <c r="C379" s="187">
        <v>10976087.050000001</v>
      </c>
      <c r="D379" s="187">
        <f t="shared" si="18"/>
        <v>10729306.989894852</v>
      </c>
    </row>
    <row r="380" spans="1:4" ht="24" outlineLevel="1">
      <c r="A380"/>
      <c r="B380" s="195" t="s">
        <v>706</v>
      </c>
      <c r="C380" s="187">
        <v>1597617.3900000001</v>
      </c>
      <c r="D380" s="187">
        <f t="shared" si="18"/>
        <v>1561697.4748487049</v>
      </c>
    </row>
    <row r="381" spans="1:4" ht="24" outlineLevel="1">
      <c r="A381"/>
      <c r="B381" s="195" t="s">
        <v>707</v>
      </c>
      <c r="C381" s="187">
        <v>590808.63</v>
      </c>
      <c r="D381" s="187">
        <f t="shared" si="18"/>
        <v>577525.22685661481</v>
      </c>
    </row>
    <row r="382" spans="1:4" ht="24" outlineLevel="1">
      <c r="A382"/>
      <c r="B382" s="195" t="s">
        <v>708</v>
      </c>
      <c r="C382" s="187">
        <v>22089781.430000007</v>
      </c>
      <c r="D382" s="187">
        <f t="shared" si="18"/>
        <v>21593127.425328553</v>
      </c>
    </row>
    <row r="383" spans="1:4" outlineLevel="1">
      <c r="A383"/>
      <c r="B383" s="188" t="s">
        <v>709</v>
      </c>
      <c r="C383" s="185">
        <v>32216355.920000006</v>
      </c>
      <c r="D383" s="185">
        <f t="shared" si="18"/>
        <v>31492021.809484143</v>
      </c>
    </row>
    <row r="384" spans="1:4" ht="24" outlineLevel="1">
      <c r="A384"/>
      <c r="B384" s="195" t="s">
        <v>710</v>
      </c>
      <c r="C384" s="187">
        <v>6681130.8000000007</v>
      </c>
      <c r="D384" s="187">
        <f t="shared" si="18"/>
        <v>6530916.0784071768</v>
      </c>
    </row>
    <row r="385" spans="1:4" ht="24" outlineLevel="1">
      <c r="A385"/>
      <c r="B385" s="195" t="s">
        <v>711</v>
      </c>
      <c r="C385" s="187">
        <v>6277604.2499999991</v>
      </c>
      <c r="D385" s="187">
        <f t="shared" si="18"/>
        <v>6136462.1884370549</v>
      </c>
    </row>
    <row r="386" spans="1:4" ht="24" outlineLevel="1">
      <c r="A386"/>
      <c r="B386" s="195" t="s">
        <v>712</v>
      </c>
      <c r="C386" s="187">
        <v>562763.07000000007</v>
      </c>
      <c r="D386" s="187">
        <f t="shared" si="18"/>
        <v>550110.22717842669</v>
      </c>
    </row>
    <row r="387" spans="1:4" ht="24" outlineLevel="1">
      <c r="A387"/>
      <c r="B387" s="195" t="s">
        <v>713</v>
      </c>
      <c r="C387" s="187">
        <v>4953269.0699999994</v>
      </c>
      <c r="D387" s="187">
        <f t="shared" si="18"/>
        <v>4841902.6027659802</v>
      </c>
    </row>
    <row r="388" spans="1:4" ht="24" outlineLevel="1">
      <c r="A388"/>
      <c r="B388" s="195" t="s">
        <v>714</v>
      </c>
      <c r="C388" s="187">
        <v>10643113.360000001</v>
      </c>
      <c r="D388" s="187">
        <f t="shared" si="18"/>
        <v>10403819.689794762</v>
      </c>
    </row>
    <row r="389" spans="1:4" ht="24" outlineLevel="1">
      <c r="A389"/>
      <c r="B389" s="195" t="s">
        <v>715</v>
      </c>
      <c r="C389" s="187">
        <v>3098475.37</v>
      </c>
      <c r="D389" s="187">
        <f t="shared" si="18"/>
        <v>3028811.0229007378</v>
      </c>
    </row>
    <row r="390" spans="1:4" outlineLevel="1">
      <c r="A390"/>
      <c r="B390" s="188" t="s">
        <v>716</v>
      </c>
      <c r="C390" s="185">
        <v>21633870.030000001</v>
      </c>
      <c r="D390" s="185">
        <f t="shared" si="18"/>
        <v>21147466.476348307</v>
      </c>
    </row>
    <row r="391" spans="1:4" ht="24" outlineLevel="1">
      <c r="A391"/>
      <c r="B391" s="195" t="s">
        <v>717</v>
      </c>
      <c r="C391" s="187">
        <v>14124550.890000001</v>
      </c>
      <c r="D391" s="187">
        <f t="shared" si="18"/>
        <v>13806982.570642291</v>
      </c>
    </row>
    <row r="392" spans="1:4" ht="24" outlineLevel="1">
      <c r="A392"/>
      <c r="B392" s="195" t="s">
        <v>718</v>
      </c>
      <c r="C392" s="187">
        <v>267732.14</v>
      </c>
      <c r="D392" s="187">
        <f t="shared" si="18"/>
        <v>261712.60377545087</v>
      </c>
    </row>
    <row r="393" spans="1:4" ht="24" outlineLevel="1">
      <c r="A393"/>
      <c r="B393" s="195" t="s">
        <v>719</v>
      </c>
      <c r="C393" s="187">
        <v>1744898.39</v>
      </c>
      <c r="D393" s="187">
        <f t="shared" si="18"/>
        <v>1705667.0931270786</v>
      </c>
    </row>
    <row r="394" spans="1:4" ht="24" outlineLevel="1">
      <c r="A394"/>
      <c r="B394" s="195" t="s">
        <v>720</v>
      </c>
      <c r="C394" s="187">
        <v>3887749.9699999997</v>
      </c>
      <c r="D394" s="187">
        <f t="shared" si="18"/>
        <v>3800340.0244611306</v>
      </c>
    </row>
    <row r="395" spans="1:4" ht="24" outlineLevel="1">
      <c r="A395"/>
      <c r="B395" s="195" t="s">
        <v>721</v>
      </c>
      <c r="C395" s="187">
        <v>1608938.6399999997</v>
      </c>
      <c r="D395" s="187">
        <f t="shared" si="18"/>
        <v>1572764.1843423529</v>
      </c>
    </row>
    <row r="396" spans="1:4" outlineLevel="1">
      <c r="A396"/>
      <c r="B396" s="188" t="s">
        <v>722</v>
      </c>
      <c r="C396" s="185">
        <v>14428490.050000001</v>
      </c>
      <c r="D396" s="185">
        <f t="shared" si="18"/>
        <v>14104088.136499731</v>
      </c>
    </row>
    <row r="397" spans="1:4" ht="24" outlineLevel="1">
      <c r="A397"/>
      <c r="B397" s="195" t="s">
        <v>723</v>
      </c>
      <c r="C397" s="187">
        <v>1714538.6599999997</v>
      </c>
      <c r="D397" s="187">
        <f t="shared" si="18"/>
        <v>1675989.9539228736</v>
      </c>
    </row>
    <row r="398" spans="1:4" ht="24" outlineLevel="1">
      <c r="A398"/>
      <c r="B398" s="195" t="s">
        <v>724</v>
      </c>
      <c r="C398" s="187">
        <v>331398.47000000009</v>
      </c>
      <c r="D398" s="187">
        <f t="shared" si="18"/>
        <v>323947.49644514348</v>
      </c>
    </row>
    <row r="399" spans="1:4" ht="24" outlineLevel="1">
      <c r="A399"/>
      <c r="B399" s="195" t="s">
        <v>725</v>
      </c>
      <c r="C399" s="187">
        <v>2248633.1100000003</v>
      </c>
      <c r="D399" s="187">
        <f t="shared" si="18"/>
        <v>2198076.1299476032</v>
      </c>
    </row>
    <row r="400" spans="1:4" ht="24" outlineLevel="1">
      <c r="A400"/>
      <c r="B400" s="195" t="s">
        <v>726</v>
      </c>
      <c r="C400" s="187">
        <v>7757265.9400000004</v>
      </c>
      <c r="D400" s="187">
        <f t="shared" si="18"/>
        <v>7582856.0117437541</v>
      </c>
    </row>
    <row r="401" spans="1:6" ht="24" outlineLevel="1">
      <c r="A401"/>
      <c r="B401" s="195" t="s">
        <v>727</v>
      </c>
      <c r="C401" s="187">
        <v>2376653.87</v>
      </c>
      <c r="D401" s="187">
        <f t="shared" si="18"/>
        <v>2323218.544440357</v>
      </c>
    </row>
    <row r="402" spans="1:6" outlineLevel="1">
      <c r="B402" s="194" t="s">
        <v>831</v>
      </c>
      <c r="C402" s="185">
        <f>SUM(C396,C390,C383,C371:C374)</f>
        <v>132183040.83</v>
      </c>
      <c r="D402" s="185">
        <f>SUM(D396,D390,D383,D371:D374)</f>
        <v>129211112.98246089</v>
      </c>
    </row>
    <row r="403" spans="1:6" outlineLevel="1">
      <c r="B403" s="184"/>
      <c r="C403" s="184"/>
      <c r="D403" s="184"/>
      <c r="E403" s="17"/>
      <c r="F403" s="17"/>
    </row>
    <row r="404" spans="1:6" outlineLevel="1">
      <c r="A404"/>
      <c r="B404" s="196" t="s">
        <v>697</v>
      </c>
      <c r="C404" s="133" t="s">
        <v>469</v>
      </c>
      <c r="D404" s="133">
        <f>aux_INCC!$B$354/aux_INCC!$B$363-1</f>
        <v>-2.2483427744420803E-2</v>
      </c>
    </row>
    <row r="405" spans="1:6" outlineLevel="1">
      <c r="A405"/>
      <c r="B405" s="184" t="s">
        <v>0</v>
      </c>
      <c r="C405" s="184" t="s">
        <v>640</v>
      </c>
      <c r="D405" s="83" t="s">
        <v>470</v>
      </c>
    </row>
    <row r="406" spans="1:6" outlineLevel="1">
      <c r="A406"/>
      <c r="B406" s="188" t="s">
        <v>527</v>
      </c>
      <c r="C406" s="185">
        <v>389713.0412056605</v>
      </c>
      <c r="D406" s="218">
        <f t="shared" ref="D406:D437" si="19">C406*(1+$D$404)</f>
        <v>380950.95620265452</v>
      </c>
    </row>
    <row r="407" spans="1:6" outlineLevel="1">
      <c r="A407"/>
      <c r="B407" s="188" t="s">
        <v>528</v>
      </c>
      <c r="C407" s="185">
        <v>263399.54799661489</v>
      </c>
      <c r="D407" s="218">
        <f t="shared" si="19"/>
        <v>257477.42329131989</v>
      </c>
    </row>
    <row r="408" spans="1:6" outlineLevel="1">
      <c r="A408"/>
      <c r="B408" s="188" t="s">
        <v>529</v>
      </c>
      <c r="C408" s="185">
        <v>810352.12909578241</v>
      </c>
      <c r="D408" s="218">
        <f t="shared" si="19"/>
        <v>792132.63555371983</v>
      </c>
    </row>
    <row r="409" spans="1:6" outlineLevel="1">
      <c r="A409"/>
      <c r="B409" s="188" t="s">
        <v>728</v>
      </c>
      <c r="C409" s="185">
        <v>2841610.68</v>
      </c>
      <c r="D409" s="218">
        <f t="shared" si="19"/>
        <v>2777721.5315984455</v>
      </c>
    </row>
    <row r="410" spans="1:6" outlineLevel="1">
      <c r="A410"/>
      <c r="B410" s="195" t="s">
        <v>729</v>
      </c>
      <c r="C410" s="187">
        <v>308543.7</v>
      </c>
      <c r="D410" s="187">
        <f t="shared" si="19"/>
        <v>301606.58001505374</v>
      </c>
    </row>
    <row r="411" spans="1:6" outlineLevel="1">
      <c r="A411"/>
      <c r="B411" s="195" t="s">
        <v>730</v>
      </c>
      <c r="C411" s="187">
        <v>310821.91000000003</v>
      </c>
      <c r="D411" s="187">
        <f t="shared" si="19"/>
        <v>303833.56804513215</v>
      </c>
    </row>
    <row r="412" spans="1:6" outlineLevel="1">
      <c r="A412"/>
      <c r="B412" s="195" t="s">
        <v>731</v>
      </c>
      <c r="C412" s="187">
        <v>311629.96000000002</v>
      </c>
      <c r="D412" s="187">
        <f t="shared" si="19"/>
        <v>304623.4503113433</v>
      </c>
    </row>
    <row r="413" spans="1:6" outlineLevel="1">
      <c r="A413"/>
      <c r="B413" s="195" t="s">
        <v>732</v>
      </c>
      <c r="C413" s="187">
        <v>312390.09999999998</v>
      </c>
      <c r="D413" s="187">
        <f t="shared" si="19"/>
        <v>305366.49975857761</v>
      </c>
    </row>
    <row r="414" spans="1:6" outlineLevel="1">
      <c r="A414"/>
      <c r="B414" s="195" t="s">
        <v>733</v>
      </c>
      <c r="C414" s="187">
        <v>313003.58</v>
      </c>
      <c r="D414" s="187">
        <f t="shared" si="19"/>
        <v>305966.186625325</v>
      </c>
    </row>
    <row r="415" spans="1:6" outlineLevel="1">
      <c r="A415"/>
      <c r="B415" s="195" t="s">
        <v>734</v>
      </c>
      <c r="C415" s="187">
        <v>311929.08</v>
      </c>
      <c r="D415" s="187">
        <f t="shared" si="19"/>
        <v>304915.84506843635</v>
      </c>
    </row>
    <row r="416" spans="1:6" outlineLevel="1">
      <c r="A416"/>
      <c r="B416" s="195" t="s">
        <v>735</v>
      </c>
      <c r="C416" s="187">
        <v>334322.72000000003</v>
      </c>
      <c r="D416" s="187">
        <f t="shared" si="19"/>
        <v>326805.99928156182</v>
      </c>
    </row>
    <row r="417" spans="1:4" outlineLevel="1">
      <c r="A417"/>
      <c r="B417" s="195" t="s">
        <v>736</v>
      </c>
      <c r="C417" s="187">
        <v>312279.03000000003</v>
      </c>
      <c r="D417" s="187">
        <f t="shared" si="19"/>
        <v>305257.92699289724</v>
      </c>
    </row>
    <row r="418" spans="1:4" outlineLevel="1">
      <c r="A418"/>
      <c r="B418" s="195" t="s">
        <v>737</v>
      </c>
      <c r="C418" s="187">
        <v>311267.69</v>
      </c>
      <c r="D418" s="187">
        <f t="shared" si="19"/>
        <v>304269.32538271224</v>
      </c>
    </row>
    <row r="419" spans="1:4" outlineLevel="1">
      <c r="A419"/>
      <c r="B419" s="195" t="s">
        <v>738</v>
      </c>
      <c r="C419" s="187">
        <v>15422.91</v>
      </c>
      <c r="D419" s="187">
        <f t="shared" si="19"/>
        <v>15076.150117406294</v>
      </c>
    </row>
    <row r="420" spans="1:4" outlineLevel="1">
      <c r="A420"/>
      <c r="B420" s="188" t="s">
        <v>739</v>
      </c>
      <c r="C420" s="185">
        <v>3592433.37</v>
      </c>
      <c r="D420" s="218">
        <f t="shared" si="19"/>
        <v>3511663.153898959</v>
      </c>
    </row>
    <row r="421" spans="1:4" outlineLevel="1">
      <c r="A421"/>
      <c r="B421" s="195" t="s">
        <v>740</v>
      </c>
      <c r="C421" s="187">
        <v>370284.57</v>
      </c>
      <c r="D421" s="187">
        <f t="shared" si="19"/>
        <v>361959.30362553109</v>
      </c>
    </row>
    <row r="422" spans="1:4" outlineLevel="1">
      <c r="A422"/>
      <c r="B422" s="195" t="s">
        <v>741</v>
      </c>
      <c r="C422" s="187">
        <v>341689.24</v>
      </c>
      <c r="D422" s="187">
        <f t="shared" si="19"/>
        <v>334006.89466141391</v>
      </c>
    </row>
    <row r="423" spans="1:4" outlineLevel="1">
      <c r="A423"/>
      <c r="B423" s="195" t="s">
        <v>742</v>
      </c>
      <c r="C423" s="187">
        <v>341262.54</v>
      </c>
      <c r="D423" s="187">
        <f t="shared" si="19"/>
        <v>333589.78834003245</v>
      </c>
    </row>
    <row r="424" spans="1:4" outlineLevel="1">
      <c r="A424"/>
      <c r="B424" s="195" t="s">
        <v>743</v>
      </c>
      <c r="C424" s="187">
        <v>318312.85000000003</v>
      </c>
      <c r="D424" s="187">
        <f t="shared" si="19"/>
        <v>311156.08603690437</v>
      </c>
    </row>
    <row r="425" spans="1:4" outlineLevel="1">
      <c r="A425"/>
      <c r="B425" s="195" t="s">
        <v>744</v>
      </c>
      <c r="C425" s="187">
        <v>309596.17</v>
      </c>
      <c r="D425" s="187">
        <f t="shared" si="19"/>
        <v>302635.38688185555</v>
      </c>
    </row>
    <row r="426" spans="1:4" outlineLevel="1">
      <c r="A426"/>
      <c r="B426" s="195" t="s">
        <v>745</v>
      </c>
      <c r="C426" s="187">
        <v>250972.88</v>
      </c>
      <c r="D426" s="187">
        <f t="shared" si="19"/>
        <v>245330.14938671081</v>
      </c>
    </row>
    <row r="427" spans="1:4" outlineLevel="1">
      <c r="A427"/>
      <c r="B427" s="195" t="s">
        <v>746</v>
      </c>
      <c r="C427" s="187">
        <v>1651261.3000000003</v>
      </c>
      <c r="D427" s="187">
        <f t="shared" si="19"/>
        <v>1614135.285874292</v>
      </c>
    </row>
    <row r="428" spans="1:4" outlineLevel="1">
      <c r="A428"/>
      <c r="B428" s="195" t="s">
        <v>747</v>
      </c>
      <c r="C428" s="187">
        <v>4215</v>
      </c>
      <c r="D428" s="187">
        <f t="shared" si="19"/>
        <v>4120.2323520572663</v>
      </c>
    </row>
    <row r="429" spans="1:4" outlineLevel="1">
      <c r="A429"/>
      <c r="B429" s="195" t="s">
        <v>748</v>
      </c>
      <c r="C429" s="187">
        <v>2240.19</v>
      </c>
      <c r="D429" s="187">
        <f t="shared" si="19"/>
        <v>2189.822850001226</v>
      </c>
    </row>
    <row r="430" spans="1:4" outlineLevel="1">
      <c r="A430"/>
      <c r="B430" s="195" t="s">
        <v>749</v>
      </c>
      <c r="C430" s="187">
        <v>1226.3499999999999</v>
      </c>
      <c r="D430" s="187">
        <f t="shared" si="19"/>
        <v>1198.7774483856294</v>
      </c>
    </row>
    <row r="431" spans="1:4" outlineLevel="1">
      <c r="A431"/>
      <c r="B431" s="195" t="s">
        <v>750</v>
      </c>
      <c r="C431" s="187">
        <v>1372.28</v>
      </c>
      <c r="D431" s="187">
        <f t="shared" si="19"/>
        <v>1341.4264417748861</v>
      </c>
    </row>
    <row r="432" spans="1:4" outlineLevel="1">
      <c r="A432"/>
      <c r="B432" s="188" t="s">
        <v>751</v>
      </c>
      <c r="C432" s="185">
        <v>1907096.5899999999</v>
      </c>
      <c r="D432" s="218">
        <f t="shared" si="19"/>
        <v>1864218.5216171036</v>
      </c>
    </row>
    <row r="433" spans="1:4" outlineLevel="1">
      <c r="A433"/>
      <c r="B433" s="195" t="s">
        <v>752</v>
      </c>
      <c r="C433" s="187">
        <v>256276.31</v>
      </c>
      <c r="D433" s="187">
        <f t="shared" si="19"/>
        <v>250514.34010150822</v>
      </c>
    </row>
    <row r="434" spans="1:4" outlineLevel="1">
      <c r="A434"/>
      <c r="B434" s="195" t="s">
        <v>753</v>
      </c>
      <c r="C434" s="187">
        <v>266512.62</v>
      </c>
      <c r="D434" s="187">
        <f t="shared" si="19"/>
        <v>260520.50276525371</v>
      </c>
    </row>
    <row r="435" spans="1:4" outlineLevel="1">
      <c r="A435"/>
      <c r="B435" s="195" t="s">
        <v>754</v>
      </c>
      <c r="C435" s="187">
        <v>253345.95</v>
      </c>
      <c r="D435" s="187">
        <f t="shared" si="19"/>
        <v>247649.86463883336</v>
      </c>
    </row>
    <row r="436" spans="1:4" outlineLevel="1">
      <c r="A436"/>
      <c r="B436" s="195" t="s">
        <v>755</v>
      </c>
      <c r="C436" s="187">
        <v>250972.88</v>
      </c>
      <c r="D436" s="187">
        <f t="shared" si="19"/>
        <v>245330.14938671081</v>
      </c>
    </row>
    <row r="437" spans="1:4" outlineLevel="1">
      <c r="A437"/>
      <c r="B437" s="195" t="s">
        <v>756</v>
      </c>
      <c r="C437" s="187">
        <v>252391.1</v>
      </c>
      <c r="D437" s="187">
        <f t="shared" si="19"/>
        <v>246716.48293981512</v>
      </c>
    </row>
    <row r="438" spans="1:4" outlineLevel="1">
      <c r="A438"/>
      <c r="B438" s="195" t="s">
        <v>757</v>
      </c>
      <c r="C438" s="187">
        <v>320072.2</v>
      </c>
      <c r="D438" s="187">
        <f t="shared" ref="D438:D455" si="20">C438*(1+$D$404)</f>
        <v>312875.87981830223</v>
      </c>
    </row>
    <row r="439" spans="1:4" outlineLevel="1">
      <c r="A439"/>
      <c r="B439" s="195" t="s">
        <v>758</v>
      </c>
      <c r="C439" s="187">
        <v>297797.18</v>
      </c>
      <c r="D439" s="187">
        <f t="shared" si="20"/>
        <v>291101.67862097773</v>
      </c>
    </row>
    <row r="440" spans="1:4" outlineLevel="1">
      <c r="A440"/>
      <c r="B440" s="195" t="s">
        <v>759</v>
      </c>
      <c r="C440" s="187">
        <v>1838.1799999999998</v>
      </c>
      <c r="D440" s="187">
        <f t="shared" si="20"/>
        <v>1796.8514127887604</v>
      </c>
    </row>
    <row r="441" spans="1:4" outlineLevel="1">
      <c r="A441"/>
      <c r="B441" s="195" t="s">
        <v>760</v>
      </c>
      <c r="C441" s="187">
        <v>2243.67</v>
      </c>
      <c r="D441" s="187">
        <f t="shared" si="20"/>
        <v>2193.2246076726756</v>
      </c>
    </row>
    <row r="442" spans="1:4" outlineLevel="1">
      <c r="A442"/>
      <c r="B442" s="195" t="s">
        <v>761</v>
      </c>
      <c r="C442" s="187">
        <v>5646.5</v>
      </c>
      <c r="D442" s="187">
        <f t="shared" si="20"/>
        <v>5519.5473252411275</v>
      </c>
    </row>
    <row r="443" spans="1:4" outlineLevel="1">
      <c r="A443"/>
      <c r="B443" s="188" t="s">
        <v>762</v>
      </c>
      <c r="C443" s="185">
        <v>2243644.19</v>
      </c>
      <c r="D443" s="218">
        <f t="shared" si="20"/>
        <v>2193199.3779699453</v>
      </c>
    </row>
    <row r="444" spans="1:4" outlineLevel="1">
      <c r="A444"/>
      <c r="B444" s="195" t="s">
        <v>763</v>
      </c>
      <c r="C444" s="187">
        <v>279937.21000000002</v>
      </c>
      <c r="D444" s="187">
        <f t="shared" si="20"/>
        <v>273643.26196599024</v>
      </c>
    </row>
    <row r="445" spans="1:4" outlineLevel="1">
      <c r="A445"/>
      <c r="B445" s="195" t="s">
        <v>764</v>
      </c>
      <c r="C445" s="187">
        <v>315896.99</v>
      </c>
      <c r="D445" s="187">
        <f t="shared" si="20"/>
        <v>308794.54285065498</v>
      </c>
    </row>
    <row r="446" spans="1:4" outlineLevel="1">
      <c r="A446"/>
      <c r="B446" s="195" t="s">
        <v>765</v>
      </c>
      <c r="C446" s="187">
        <v>304427.12</v>
      </c>
      <c r="D446" s="187">
        <f t="shared" si="20"/>
        <v>297582.55484403786</v>
      </c>
    </row>
    <row r="447" spans="1:4" outlineLevel="1">
      <c r="A447"/>
      <c r="B447" s="195" t="s">
        <v>766</v>
      </c>
      <c r="C447" s="187">
        <v>253149.87</v>
      </c>
      <c r="D447" s="187">
        <f t="shared" si="20"/>
        <v>247458.19318934547</v>
      </c>
    </row>
    <row r="448" spans="1:4" outlineLevel="1">
      <c r="A448"/>
      <c r="B448" s="195" t="s">
        <v>767</v>
      </c>
      <c r="C448" s="187">
        <v>250972.88</v>
      </c>
      <c r="D448" s="187">
        <f t="shared" si="20"/>
        <v>245330.14938671081</v>
      </c>
    </row>
    <row r="449" spans="1:4" outlineLevel="1">
      <c r="A449"/>
      <c r="B449" s="195" t="s">
        <v>768</v>
      </c>
      <c r="C449" s="187">
        <v>282161.91999999998</v>
      </c>
      <c r="D449" s="187">
        <f t="shared" si="20"/>
        <v>275817.95285945293</v>
      </c>
    </row>
    <row r="450" spans="1:4" outlineLevel="1">
      <c r="A450"/>
      <c r="B450" s="195" t="s">
        <v>769</v>
      </c>
      <c r="C450" s="187">
        <v>281765.65999999997</v>
      </c>
      <c r="D450" s="187">
        <f t="shared" si="20"/>
        <v>275430.60214253096</v>
      </c>
    </row>
    <row r="451" spans="1:4" outlineLevel="1">
      <c r="A451"/>
      <c r="B451" s="195" t="s">
        <v>770</v>
      </c>
      <c r="C451" s="187">
        <v>250972.88</v>
      </c>
      <c r="D451" s="187">
        <f t="shared" si="20"/>
        <v>245330.14938671081</v>
      </c>
    </row>
    <row r="452" spans="1:4" outlineLevel="1">
      <c r="A452"/>
      <c r="B452" s="195" t="s">
        <v>771</v>
      </c>
      <c r="C452" s="187">
        <v>5772.33</v>
      </c>
      <c r="D452" s="187">
        <f t="shared" si="20"/>
        <v>5642.5482355280474</v>
      </c>
    </row>
    <row r="453" spans="1:4" outlineLevel="1">
      <c r="A453"/>
      <c r="B453" s="195" t="s">
        <v>772</v>
      </c>
      <c r="C453" s="187">
        <v>7578.2599999999993</v>
      </c>
      <c r="D453" s="187">
        <f t="shared" si="20"/>
        <v>7407.8747388615648</v>
      </c>
    </row>
    <row r="454" spans="1:4" outlineLevel="1">
      <c r="A454"/>
      <c r="B454" s="195" t="s">
        <v>773</v>
      </c>
      <c r="C454" s="187">
        <v>9457.1200000000008</v>
      </c>
      <c r="D454" s="187">
        <f t="shared" si="20"/>
        <v>9244.4915258096844</v>
      </c>
    </row>
    <row r="455" spans="1:4" outlineLevel="1">
      <c r="A455"/>
      <c r="B455" s="195" t="s">
        <v>774</v>
      </c>
      <c r="C455" s="187">
        <v>1551.95</v>
      </c>
      <c r="D455" s="187">
        <f t="shared" si="20"/>
        <v>1517.0568443120462</v>
      </c>
    </row>
    <row r="456" spans="1:4" outlineLevel="1">
      <c r="A456"/>
      <c r="B456" s="194" t="s">
        <v>884</v>
      </c>
      <c r="C456" s="185">
        <f>SUM(C406,C407,C408,C409,C420,C432,C443)</f>
        <v>12048249.548298057</v>
      </c>
      <c r="D456" s="185">
        <f>SUM(D406,D407,D408,D409,D420,D432,D443)</f>
        <v>11777363.600132147</v>
      </c>
    </row>
    <row r="457" spans="1:4" outlineLevel="1">
      <c r="A457"/>
      <c r="B457" s="184"/>
      <c r="C457" s="184"/>
      <c r="D457" s="184"/>
    </row>
    <row r="458" spans="1:4" outlineLevel="1">
      <c r="A458"/>
      <c r="B458" s="196" t="s">
        <v>9</v>
      </c>
      <c r="C458" s="133" t="s">
        <v>469</v>
      </c>
      <c r="D458" s="133">
        <f>aux_INCC!$B$354/aux_INCC!$B$363-1</f>
        <v>-2.2483427744420803E-2</v>
      </c>
    </row>
    <row r="459" spans="1:4" outlineLevel="1">
      <c r="A459"/>
      <c r="B459" s="184" t="s">
        <v>0</v>
      </c>
      <c r="C459" s="184" t="s">
        <v>640</v>
      </c>
      <c r="D459" s="83" t="s">
        <v>470</v>
      </c>
    </row>
    <row r="460" spans="1:4" outlineLevel="1">
      <c r="A460"/>
      <c r="B460" s="188" t="s">
        <v>527</v>
      </c>
      <c r="C460" s="185">
        <v>239982.94877982896</v>
      </c>
      <c r="D460" s="218">
        <f t="shared" ref="D460:D468" si="21">C460*(1+$D$458)</f>
        <v>234587.30949104464</v>
      </c>
    </row>
    <row r="461" spans="1:4" outlineLevel="1">
      <c r="A461"/>
      <c r="B461" s="188" t="s">
        <v>528</v>
      </c>
      <c r="C461" s="185">
        <v>151462.97476352693</v>
      </c>
      <c r="D461" s="218">
        <f t="shared" si="21"/>
        <v>148057.56791447615</v>
      </c>
    </row>
    <row r="462" spans="1:4" outlineLevel="1">
      <c r="A462"/>
      <c r="B462" s="188" t="s">
        <v>529</v>
      </c>
      <c r="C462" s="185">
        <v>336979.19189930777</v>
      </c>
      <c r="D462" s="218">
        <f t="shared" si="21"/>
        <v>329402.74458686635</v>
      </c>
    </row>
    <row r="463" spans="1:4" outlineLevel="1">
      <c r="A463"/>
      <c r="B463" s="188" t="s">
        <v>547</v>
      </c>
      <c r="C463" s="185">
        <v>4410722.4070590027</v>
      </c>
      <c r="D463" s="218">
        <f t="shared" si="21"/>
        <v>4311554.2485191934</v>
      </c>
    </row>
    <row r="464" spans="1:4" outlineLevel="1">
      <c r="A464"/>
      <c r="B464" s="195" t="s">
        <v>775</v>
      </c>
      <c r="C464" s="187">
        <v>1127683.6717170002</v>
      </c>
      <c r="D464" s="187">
        <f t="shared" si="21"/>
        <v>1102329.4773653878</v>
      </c>
    </row>
    <row r="465" spans="1:6" outlineLevel="1">
      <c r="A465"/>
      <c r="B465" s="195" t="s">
        <v>776</v>
      </c>
      <c r="C465" s="187">
        <v>902278.92273600015</v>
      </c>
      <c r="D465" s="187">
        <f t="shared" si="21"/>
        <v>881992.59977135144</v>
      </c>
    </row>
    <row r="466" spans="1:6" outlineLevel="1">
      <c r="A466"/>
      <c r="B466" s="195" t="s">
        <v>777</v>
      </c>
      <c r="C466" s="187">
        <v>22083.178044000004</v>
      </c>
      <c r="D466" s="187">
        <f t="shared" si="21"/>
        <v>21586.672506080551</v>
      </c>
    </row>
    <row r="467" spans="1:6" outlineLevel="1">
      <c r="A467"/>
      <c r="B467" s="195" t="s">
        <v>778</v>
      </c>
      <c r="C467" s="187">
        <v>956397.90327300015</v>
      </c>
      <c r="D467" s="187">
        <f t="shared" si="21"/>
        <v>934894.80011984613</v>
      </c>
      <c r="E467" t="s">
        <v>1</v>
      </c>
    </row>
    <row r="468" spans="1:6" outlineLevel="1">
      <c r="A468"/>
      <c r="B468" s="195" t="s">
        <v>779</v>
      </c>
      <c r="C468" s="187">
        <v>1402278.7312890003</v>
      </c>
      <c r="D468" s="187">
        <f t="shared" si="21"/>
        <v>1370750.698756526</v>
      </c>
    </row>
    <row r="469" spans="1:6" outlineLevel="1">
      <c r="B469" s="194" t="s">
        <v>832</v>
      </c>
      <c r="C469" s="185">
        <f>SUM(C460:C463)</f>
        <v>5139147.5225016661</v>
      </c>
      <c r="D469" s="185">
        <f>SUM(D460:D463)</f>
        <v>5023601.8705115803</v>
      </c>
    </row>
    <row r="470" spans="1:6" outlineLevel="1">
      <c r="B470" s="184"/>
      <c r="C470" s="184"/>
      <c r="D470" s="184"/>
    </row>
    <row r="471" spans="1:6" outlineLevel="1">
      <c r="B471" s="196" t="s">
        <v>780</v>
      </c>
      <c r="C471" s="133" t="s">
        <v>469</v>
      </c>
      <c r="D471" s="133">
        <f>aux_INCC!$B$354/aux_INCC!$B$366-1</f>
        <v>-4.4626218813114682E-2</v>
      </c>
      <c r="E471" s="234"/>
      <c r="F471" s="235"/>
    </row>
    <row r="472" spans="1:6" outlineLevel="1">
      <c r="B472" s="184" t="s">
        <v>0</v>
      </c>
      <c r="C472" s="184" t="s">
        <v>833</v>
      </c>
      <c r="D472" s="83" t="s">
        <v>470</v>
      </c>
    </row>
    <row r="473" spans="1:6" outlineLevel="1">
      <c r="B473" s="188" t="s">
        <v>527</v>
      </c>
      <c r="C473" s="185">
        <v>593999.62248426315</v>
      </c>
      <c r="D473" s="218">
        <f>C473*(1+$D$471)</f>
        <v>567491.66535637295</v>
      </c>
    </row>
    <row r="474" spans="1:6" outlineLevel="1">
      <c r="B474" s="188" t="s">
        <v>528</v>
      </c>
      <c r="C474" s="185">
        <v>680675.3097236742</v>
      </c>
      <c r="D474" s="218">
        <f>C474*(1+$D$471)</f>
        <v>650299.34441126091</v>
      </c>
    </row>
    <row r="475" spans="1:6" outlineLevel="1">
      <c r="B475" s="188" t="s">
        <v>529</v>
      </c>
      <c r="C475" s="185">
        <v>3565471.8191430448</v>
      </c>
      <c r="D475" s="218">
        <f>C475*(1+$D$471)</f>
        <v>3406358.2935699732</v>
      </c>
    </row>
    <row r="476" spans="1:6" outlineLevel="1">
      <c r="B476" s="188" t="s">
        <v>547</v>
      </c>
      <c r="C476" s="185">
        <f>SUM(C477,C490,C503,C515,C522)</f>
        <v>46591316.156598203</v>
      </c>
      <c r="D476" s="185">
        <f>SUM(D477,D490,D503,D515,D522)</f>
        <v>44512121.887002856</v>
      </c>
    </row>
    <row r="477" spans="1:6" outlineLevel="1">
      <c r="B477" s="196" t="s">
        <v>781</v>
      </c>
      <c r="C477" s="218">
        <f>SUM(C478:C489)</f>
        <v>25085132.883629426</v>
      </c>
      <c r="D477" s="218">
        <f t="shared" ref="D477:D523" si="22">C477*(1+$D$471)</f>
        <v>23965678.254608519</v>
      </c>
    </row>
    <row r="478" spans="1:6" outlineLevel="1">
      <c r="B478" s="195" t="s">
        <v>782</v>
      </c>
      <c r="C478" s="187">
        <v>494069.28524999996</v>
      </c>
      <c r="D478" s="187">
        <f t="shared" si="22"/>
        <v>472020.84121759428</v>
      </c>
    </row>
    <row r="479" spans="1:6" outlineLevel="1">
      <c r="B479" s="195" t="s">
        <v>783</v>
      </c>
      <c r="C479" s="187">
        <v>1929739.0395456599</v>
      </c>
      <c r="D479" s="187">
        <f t="shared" si="22"/>
        <v>1843622.0829146856</v>
      </c>
    </row>
    <row r="480" spans="1:6" ht="15" customHeight="1" outlineLevel="1">
      <c r="B480" s="195" t="s">
        <v>784</v>
      </c>
      <c r="C480" s="187">
        <v>1397520.5909903403</v>
      </c>
      <c r="D480" s="187">
        <f t="shared" si="22"/>
        <v>1335154.531300972</v>
      </c>
    </row>
    <row r="481" spans="2:4" outlineLevel="1">
      <c r="B481" s="195" t="s">
        <v>785</v>
      </c>
      <c r="C481" s="187">
        <v>2375352.5981409904</v>
      </c>
      <c r="D481" s="187">
        <f t="shared" si="22"/>
        <v>2269349.5933380499</v>
      </c>
    </row>
    <row r="482" spans="2:4" outlineLevel="1">
      <c r="B482" s="195" t="s">
        <v>793</v>
      </c>
      <c r="C482" s="187">
        <v>1350284.9914848001</v>
      </c>
      <c r="D482" s="187">
        <f t="shared" si="22"/>
        <v>1290026.8779947348</v>
      </c>
    </row>
    <row r="483" spans="2:4" outlineLevel="1">
      <c r="B483" s="195" t="s">
        <v>794</v>
      </c>
      <c r="C483" s="187">
        <v>3113805.9873621901</v>
      </c>
      <c r="D483" s="187">
        <f t="shared" si="22"/>
        <v>2974848.6000285787</v>
      </c>
    </row>
    <row r="484" spans="2:4" outlineLevel="1">
      <c r="B484" s="195" t="s">
        <v>795</v>
      </c>
      <c r="C484" s="187">
        <v>1538727.104375565</v>
      </c>
      <c r="D484" s="187">
        <f t="shared" si="22"/>
        <v>1470059.5319220307</v>
      </c>
    </row>
    <row r="485" spans="2:4" outlineLevel="1">
      <c r="B485" s="195" t="s">
        <v>796</v>
      </c>
      <c r="C485" s="187">
        <v>2287129.2880813498</v>
      </c>
      <c r="D485" s="187">
        <f t="shared" si="22"/>
        <v>2185063.3560175481</v>
      </c>
    </row>
    <row r="486" spans="2:4" outlineLevel="1">
      <c r="B486" s="195" t="s">
        <v>804</v>
      </c>
      <c r="C486" s="187">
        <v>9189221.0611998439</v>
      </c>
      <c r="D486" s="187">
        <f t="shared" si="22"/>
        <v>8779140.871400658</v>
      </c>
    </row>
    <row r="487" spans="2:4" outlineLevel="1">
      <c r="B487" s="195" t="s">
        <v>806</v>
      </c>
      <c r="C487" s="187">
        <v>595639.55629917001</v>
      </c>
      <c r="D487" s="187">
        <f t="shared" si="22"/>
        <v>569058.41512601671</v>
      </c>
    </row>
    <row r="488" spans="2:4" outlineLevel="1">
      <c r="B488" s="195" t="s">
        <v>807</v>
      </c>
      <c r="C488" s="187">
        <v>542512.98785655003</v>
      </c>
      <c r="D488" s="187">
        <f t="shared" si="22"/>
        <v>518302.684551507</v>
      </c>
    </row>
    <row r="489" spans="2:4" outlineLevel="1">
      <c r="B489" s="195" t="s">
        <v>808</v>
      </c>
      <c r="C489" s="187">
        <v>271130.39304297004</v>
      </c>
      <c r="D489" s="187">
        <f t="shared" si="22"/>
        <v>259030.86879614869</v>
      </c>
    </row>
    <row r="490" spans="2:4" outlineLevel="1">
      <c r="B490" s="196" t="s">
        <v>834</v>
      </c>
      <c r="C490" s="218">
        <f>SUM(C491:C502)</f>
        <v>11722022.718692819</v>
      </c>
      <c r="D490" s="218">
        <f t="shared" si="22"/>
        <v>11198913.167916132</v>
      </c>
    </row>
    <row r="491" spans="2:4" outlineLevel="1">
      <c r="B491" s="195" t="s">
        <v>786</v>
      </c>
      <c r="C491" s="187">
        <v>1024710.209398965</v>
      </c>
      <c r="D491" s="187">
        <f t="shared" si="22"/>
        <v>978981.26737429423</v>
      </c>
    </row>
    <row r="492" spans="2:4" outlineLevel="1">
      <c r="B492" s="195" t="s">
        <v>787</v>
      </c>
      <c r="C492" s="187">
        <v>738040.06520329509</v>
      </c>
      <c r="D492" s="187">
        <f t="shared" si="22"/>
        <v>705104.12776068738</v>
      </c>
    </row>
    <row r="493" spans="2:4" outlineLevel="1">
      <c r="B493" s="195" t="s">
        <v>788</v>
      </c>
      <c r="C493" s="187">
        <v>698932.20919607999</v>
      </c>
      <c r="D493" s="187">
        <f t="shared" si="22"/>
        <v>667741.50749296206</v>
      </c>
    </row>
    <row r="494" spans="2:4" outlineLevel="1">
      <c r="B494" s="195" t="s">
        <v>789</v>
      </c>
      <c r="C494" s="187">
        <v>716382.56679988489</v>
      </c>
      <c r="D494" s="187">
        <f t="shared" si="22"/>
        <v>684413.12161997252</v>
      </c>
    </row>
    <row r="495" spans="2:4" outlineLevel="1">
      <c r="B495" s="195" t="s">
        <v>797</v>
      </c>
      <c r="C495" s="187">
        <v>905050.36770347995</v>
      </c>
      <c r="D495" s="187">
        <f t="shared" si="22"/>
        <v>864661.3919574545</v>
      </c>
    </row>
    <row r="496" spans="2:4" outlineLevel="1">
      <c r="B496" s="195" t="s">
        <v>798</v>
      </c>
      <c r="C496" s="187">
        <v>931172.64678860991</v>
      </c>
      <c r="D496" s="187">
        <f t="shared" si="22"/>
        <v>889617.93250023422</v>
      </c>
    </row>
    <row r="497" spans="2:4" outlineLevel="1">
      <c r="B497" s="195" t="s">
        <v>799</v>
      </c>
      <c r="C497" s="187">
        <v>1087542.4580038202</v>
      </c>
      <c r="D497" s="187">
        <f t="shared" si="22"/>
        <v>1039009.5503043891</v>
      </c>
    </row>
    <row r="498" spans="2:4" outlineLevel="1">
      <c r="B498" s="195" t="s">
        <v>800</v>
      </c>
      <c r="C498" s="187">
        <v>1502558.71143684</v>
      </c>
      <c r="D498" s="187">
        <f t="shared" si="22"/>
        <v>1435505.1976007079</v>
      </c>
    </row>
    <row r="499" spans="2:4" outlineLevel="1">
      <c r="B499" s="195" t="s">
        <v>805</v>
      </c>
      <c r="C499" s="187">
        <v>915567.40650944994</v>
      </c>
      <c r="D499" s="187">
        <f t="shared" si="22"/>
        <v>874709.09508840332</v>
      </c>
    </row>
    <row r="500" spans="2:4" outlineLevel="1">
      <c r="B500" s="195" t="s">
        <v>809</v>
      </c>
      <c r="C500" s="187">
        <v>963539.06128312508</v>
      </c>
      <c r="D500" s="187">
        <f t="shared" si="22"/>
        <v>920539.95629932126</v>
      </c>
    </row>
    <row r="501" spans="2:4" outlineLevel="1">
      <c r="B501" s="195" t="s">
        <v>810</v>
      </c>
      <c r="C501" s="187">
        <v>987737.58366838505</v>
      </c>
      <c r="D501" s="187">
        <f t="shared" si="22"/>
        <v>943658.59012966254</v>
      </c>
    </row>
    <row r="502" spans="2:4" outlineLevel="1">
      <c r="B502" s="195" t="s">
        <v>811</v>
      </c>
      <c r="C502" s="187">
        <v>1250789.432700885</v>
      </c>
      <c r="D502" s="187">
        <f t="shared" si="22"/>
        <v>1194971.4297880437</v>
      </c>
    </row>
    <row r="503" spans="2:4" outlineLevel="1">
      <c r="B503" s="196" t="s">
        <v>835</v>
      </c>
      <c r="C503" s="218">
        <f>SUM(C504:C514)</f>
        <v>8835098.5155759603</v>
      </c>
      <c r="D503" s="218">
        <f t="shared" si="22"/>
        <v>8440821.475984443</v>
      </c>
    </row>
    <row r="504" spans="2:4" outlineLevel="1">
      <c r="B504" s="195" t="s">
        <v>790</v>
      </c>
      <c r="C504" s="187">
        <v>798263.85594044998</v>
      </c>
      <c r="D504" s="187">
        <f t="shared" si="22"/>
        <v>762640.35843465081</v>
      </c>
    </row>
    <row r="505" spans="2:4" outlineLevel="1">
      <c r="B505" s="195" t="s">
        <v>791</v>
      </c>
      <c r="C505" s="187">
        <v>899293.22046859493</v>
      </c>
      <c r="D505" s="187">
        <f t="shared" si="22"/>
        <v>859161.16443481285</v>
      </c>
    </row>
    <row r="506" spans="2:4" outlineLevel="1">
      <c r="B506" s="195" t="s">
        <v>792</v>
      </c>
      <c r="C506" s="187">
        <v>946026.82616182487</v>
      </c>
      <c r="D506" s="187">
        <f t="shared" si="22"/>
        <v>903809.22601445089</v>
      </c>
    </row>
    <row r="507" spans="2:4" outlineLevel="1">
      <c r="B507" s="195" t="s">
        <v>801</v>
      </c>
      <c r="C507" s="187">
        <v>837979.24185367487</v>
      </c>
      <c r="D507" s="187">
        <f t="shared" si="22"/>
        <v>800583.39684586483</v>
      </c>
    </row>
    <row r="508" spans="2:4" outlineLevel="1">
      <c r="B508" s="195" t="s">
        <v>802</v>
      </c>
      <c r="C508" s="187">
        <v>793945.5224278199</v>
      </c>
      <c r="D508" s="187">
        <f t="shared" si="22"/>
        <v>758514.73581826338</v>
      </c>
    </row>
    <row r="509" spans="2:4" outlineLevel="1">
      <c r="B509" s="195" t="s">
        <v>803</v>
      </c>
      <c r="C509" s="187">
        <v>779275.48378013982</v>
      </c>
      <c r="D509" s="187">
        <f t="shared" si="22"/>
        <v>744499.36552527151</v>
      </c>
    </row>
    <row r="510" spans="2:4" outlineLevel="1">
      <c r="B510" s="195" t="s">
        <v>812</v>
      </c>
      <c r="C510" s="187">
        <v>752434.17751795496</v>
      </c>
      <c r="D510" s="187">
        <f t="shared" si="22"/>
        <v>718855.88526957273</v>
      </c>
    </row>
    <row r="511" spans="2:4" outlineLevel="1">
      <c r="B511" s="195" t="s">
        <v>813</v>
      </c>
      <c r="C511" s="187">
        <v>742861.12932685483</v>
      </c>
      <c r="D511" s="187">
        <f t="shared" si="22"/>
        <v>709710.04602175718</v>
      </c>
    </row>
    <row r="512" spans="2:4" outlineLevel="1">
      <c r="B512" s="195" t="s">
        <v>814</v>
      </c>
      <c r="C512" s="187">
        <v>822525.32985415484</v>
      </c>
      <c r="D512" s="187">
        <f t="shared" si="22"/>
        <v>785819.13450475398</v>
      </c>
    </row>
    <row r="513" spans="1:4" outlineLevel="1">
      <c r="B513" s="195" t="s">
        <v>815</v>
      </c>
      <c r="C513" s="187">
        <v>733516.97191961994</v>
      </c>
      <c r="D513" s="187">
        <f t="shared" si="22"/>
        <v>700782.88302760164</v>
      </c>
    </row>
    <row r="514" spans="1:4" outlineLevel="1">
      <c r="B514" s="195" t="s">
        <v>816</v>
      </c>
      <c r="C514" s="187">
        <v>728976.75632487005</v>
      </c>
      <c r="D514" s="187">
        <f t="shared" si="22"/>
        <v>696445.28008744179</v>
      </c>
    </row>
    <row r="515" spans="1:4" outlineLevel="1">
      <c r="B515" s="196" t="s">
        <v>836</v>
      </c>
      <c r="C515" s="218">
        <f>SUM(C516:C521)</f>
        <v>330822.25950000004</v>
      </c>
      <c r="D515" s="218">
        <f t="shared" si="22"/>
        <v>316058.91295930406</v>
      </c>
    </row>
    <row r="516" spans="1:4" outlineLevel="1">
      <c r="B516" s="195" t="s">
        <v>817</v>
      </c>
      <c r="C516" s="187">
        <v>49288.896500000003</v>
      </c>
      <c r="D516" s="187">
        <f t="shared" si="22"/>
        <v>47089.319419734042</v>
      </c>
    </row>
    <row r="517" spans="1:4" outlineLevel="1">
      <c r="B517" s="195" t="s">
        <v>818</v>
      </c>
      <c r="C517" s="187">
        <v>49288.896500000003</v>
      </c>
      <c r="D517" s="187">
        <f t="shared" si="22"/>
        <v>47089.319419734042</v>
      </c>
    </row>
    <row r="518" spans="1:4" outlineLevel="1">
      <c r="B518" s="195" t="s">
        <v>819</v>
      </c>
      <c r="C518" s="187">
        <v>49288.896500000003</v>
      </c>
      <c r="D518" s="187">
        <f t="shared" si="22"/>
        <v>47089.319419734042</v>
      </c>
    </row>
    <row r="519" spans="1:4" outlineLevel="1">
      <c r="B519" s="195" t="s">
        <v>820</v>
      </c>
      <c r="C519" s="187">
        <v>49288.896500000003</v>
      </c>
      <c r="D519" s="187">
        <f t="shared" si="22"/>
        <v>47089.319419734042</v>
      </c>
    </row>
    <row r="520" spans="1:4" outlineLevel="1">
      <c r="B520" s="195" t="s">
        <v>821</v>
      </c>
      <c r="C520" s="187">
        <v>34683.896499999995</v>
      </c>
      <c r="D520" s="187">
        <f t="shared" si="22"/>
        <v>33136.085345499574</v>
      </c>
    </row>
    <row r="521" spans="1:4" outlineLevel="1">
      <c r="B521" s="195" t="s">
        <v>822</v>
      </c>
      <c r="C521" s="187">
        <v>98982.777000000002</v>
      </c>
      <c r="D521" s="187">
        <f t="shared" si="22"/>
        <v>94565.549934868264</v>
      </c>
    </row>
    <row r="522" spans="1:4" outlineLevel="1">
      <c r="B522" s="196" t="s">
        <v>823</v>
      </c>
      <c r="C522" s="218">
        <f>SUM(C523)</f>
        <v>618239.77919999999</v>
      </c>
      <c r="D522" s="218">
        <f t="shared" si="22"/>
        <v>590650.07553444908</v>
      </c>
    </row>
    <row r="523" spans="1:4" outlineLevel="1">
      <c r="B523" s="195" t="s">
        <v>824</v>
      </c>
      <c r="C523" s="187">
        <v>618239.77919999999</v>
      </c>
      <c r="D523" s="187">
        <f t="shared" si="22"/>
        <v>590650.07553444908</v>
      </c>
    </row>
    <row r="524" spans="1:4" outlineLevel="1">
      <c r="B524" s="195"/>
      <c r="C524" s="187"/>
      <c r="D524" s="187"/>
    </row>
    <row r="525" spans="1:4" outlineLevel="1">
      <c r="B525" s="194" t="s">
        <v>837</v>
      </c>
      <c r="C525" s="185">
        <f>SUM(C473:C476)</f>
        <v>51431462.907949187</v>
      </c>
      <c r="D525" s="185">
        <f>SUM(D473:D476)</f>
        <v>49136271.190340459</v>
      </c>
    </row>
    <row r="526" spans="1:4" outlineLevel="1">
      <c r="A526"/>
      <c r="B526" s="184"/>
      <c r="C526" s="184"/>
      <c r="D526" s="184"/>
    </row>
    <row r="527" spans="1:4" outlineLevel="1">
      <c r="B527" s="196" t="s">
        <v>698</v>
      </c>
      <c r="C527" s="133" t="s">
        <v>469</v>
      </c>
      <c r="D527" s="133">
        <f>aux_INCC!$B$354/aux_INCC!$B$363-1</f>
        <v>-2.2483427744420803E-2</v>
      </c>
    </row>
    <row r="528" spans="1:4" outlineLevel="1">
      <c r="B528" s="184" t="s">
        <v>0</v>
      </c>
      <c r="C528" s="184" t="s">
        <v>640</v>
      </c>
      <c r="D528" s="83" t="s">
        <v>470</v>
      </c>
    </row>
    <row r="529" spans="1:4" outlineLevel="1">
      <c r="B529" s="188" t="s">
        <v>699</v>
      </c>
      <c r="C529" s="185">
        <v>683943.53630000004</v>
      </c>
      <c r="D529" s="218">
        <f t="shared" ref="D529:D538" si="23">C529*(1+$D$527)</f>
        <v>668566.14122033538</v>
      </c>
    </row>
    <row r="530" spans="1:4" outlineLevel="1">
      <c r="B530" s="188" t="s">
        <v>528</v>
      </c>
      <c r="C530" s="185">
        <v>608892.94209999999</v>
      </c>
      <c r="D530" s="218">
        <f t="shared" si="23"/>
        <v>595202.94163220678</v>
      </c>
    </row>
    <row r="531" spans="1:4" outlineLevel="1">
      <c r="B531" s="188" t="s">
        <v>529</v>
      </c>
      <c r="C531" s="185">
        <v>2653350.4355000001</v>
      </c>
      <c r="D531" s="218">
        <f t="shared" si="23"/>
        <v>2593694.0227028085</v>
      </c>
    </row>
    <row r="532" spans="1:4" outlineLevel="1">
      <c r="B532" s="188" t="s">
        <v>838</v>
      </c>
      <c r="C532" s="185">
        <f>SUM(C533:C538)</f>
        <v>34729717.7403</v>
      </c>
      <c r="D532" s="218">
        <f t="shared" si="23"/>
        <v>33948874.640901834</v>
      </c>
    </row>
    <row r="533" spans="1:4" outlineLevel="1">
      <c r="B533" s="195" t="s">
        <v>825</v>
      </c>
      <c r="C533" s="187">
        <v>3257705.4263999998</v>
      </c>
      <c r="D533" s="77">
        <f t="shared" si="23"/>
        <v>3184461.0418329276</v>
      </c>
    </row>
    <row r="534" spans="1:4" outlineLevel="1">
      <c r="B534" s="195" t="s">
        <v>826</v>
      </c>
      <c r="C534" s="187">
        <v>7942020.0949000008</v>
      </c>
      <c r="D534" s="77">
        <f t="shared" si="23"/>
        <v>7763456.2599515785</v>
      </c>
    </row>
    <row r="535" spans="1:4" outlineLevel="1">
      <c r="B535" s="195" t="s">
        <v>827</v>
      </c>
      <c r="C535" s="187">
        <v>5731051.4246999994</v>
      </c>
      <c r="D535" s="77">
        <f t="shared" si="23"/>
        <v>5602197.7440931974</v>
      </c>
    </row>
    <row r="536" spans="1:4" outlineLevel="1">
      <c r="B536" s="195" t="s">
        <v>828</v>
      </c>
      <c r="C536" s="187">
        <v>7351200.5452999994</v>
      </c>
      <c r="D536" s="77">
        <f t="shared" si="23"/>
        <v>7185920.3590050004</v>
      </c>
    </row>
    <row r="537" spans="1:4" outlineLevel="1">
      <c r="B537" s="195" t="s">
        <v>829</v>
      </c>
      <c r="C537" s="187">
        <v>5334835.2444999982</v>
      </c>
      <c r="D537" s="77">
        <f t="shared" si="23"/>
        <v>5214889.8617518926</v>
      </c>
    </row>
    <row r="538" spans="1:4" outlineLevel="1">
      <c r="B538" s="195" t="s">
        <v>830</v>
      </c>
      <c r="C538" s="187">
        <v>5112905.0045000007</v>
      </c>
      <c r="D538" s="77">
        <f t="shared" si="23"/>
        <v>4997949.3742672373</v>
      </c>
    </row>
    <row r="539" spans="1:4" outlineLevel="1">
      <c r="B539" s="194" t="s">
        <v>837</v>
      </c>
      <c r="C539" s="185">
        <f>SUM(C529:C532)</f>
        <v>38675904.654200003</v>
      </c>
      <c r="D539" s="185">
        <f>SUM(D529:D532)</f>
        <v>37806337.746457182</v>
      </c>
    </row>
    <row r="540" spans="1:4" outlineLevel="1">
      <c r="B540" s="194"/>
      <c r="C540" s="185"/>
      <c r="D540" s="185"/>
    </row>
    <row r="541" spans="1:4" outlineLevel="1">
      <c r="B541" s="194" t="s">
        <v>874</v>
      </c>
      <c r="C541" s="185">
        <f>SUM(C402,C456,C469,C525,C539)</f>
        <v>239477805.46294892</v>
      </c>
      <c r="D541" s="185">
        <f>SUM(D402,D456,D469,D525,D539)</f>
        <v>232954687.38990226</v>
      </c>
    </row>
    <row r="542" spans="1:4" outlineLevel="1">
      <c r="A542"/>
    </row>
    <row r="543" spans="1:4" outlineLevel="1">
      <c r="A543" s="206" t="s">
        <v>471</v>
      </c>
      <c r="B543" s="207"/>
      <c r="C543" s="197"/>
      <c r="D543" s="198"/>
    </row>
    <row r="544" spans="1:4" ht="60" outlineLevel="1">
      <c r="A544" s="213" t="s">
        <v>472</v>
      </c>
      <c r="B544" s="208" t="s">
        <v>839</v>
      </c>
      <c r="C544" s="204"/>
      <c r="D544" s="205"/>
    </row>
    <row r="545" spans="1:6" ht="48" outlineLevel="1">
      <c r="A545" s="213" t="s">
        <v>473</v>
      </c>
      <c r="B545" s="233" t="s">
        <v>840</v>
      </c>
      <c r="C545" s="199"/>
      <c r="D545" s="200"/>
    </row>
    <row r="546" spans="1:6" outlineLevel="1">
      <c r="A546" s="213" t="s">
        <v>474</v>
      </c>
      <c r="B546" s="209" t="s">
        <v>475</v>
      </c>
      <c r="C546" s="199"/>
      <c r="D546" s="200"/>
    </row>
    <row r="547" spans="1:6" ht="60" outlineLevel="1">
      <c r="A547" s="214" t="s">
        <v>476</v>
      </c>
      <c r="B547" s="210" t="s">
        <v>505</v>
      </c>
      <c r="C547" s="201"/>
      <c r="D547" s="202"/>
    </row>
    <row r="548" spans="1:6" outlineLevel="1">
      <c r="A548"/>
    </row>
    <row r="549" spans="1:6">
      <c r="A549" s="21" t="s">
        <v>520</v>
      </c>
      <c r="B549" s="21" t="s">
        <v>514</v>
      </c>
      <c r="C549" s="81"/>
      <c r="D549" s="81"/>
      <c r="E549" s="81">
        <f>C562</f>
        <v>3877721.8008845854</v>
      </c>
      <c r="F549" s="82">
        <f>D562</f>
        <v>3790537.3229614315</v>
      </c>
    </row>
    <row r="550" spans="1:6" ht="15" outlineLevel="1">
      <c r="A550"/>
      <c r="B550" s="238"/>
      <c r="C550" s="239"/>
    </row>
    <row r="551" spans="1:6" outlineLevel="1">
      <c r="A551"/>
      <c r="B551" s="196"/>
      <c r="C551" s="133" t="s">
        <v>469</v>
      </c>
      <c r="D551" s="133">
        <f>aux_INCC!$B$354/aux_INCC!$B$363-1</f>
        <v>-2.2483427744420803E-2</v>
      </c>
    </row>
    <row r="552" spans="1:6" outlineLevel="1">
      <c r="A552"/>
      <c r="B552" s="184" t="s">
        <v>0</v>
      </c>
      <c r="C552" s="184" t="s">
        <v>640</v>
      </c>
      <c r="D552" s="83" t="s">
        <v>470</v>
      </c>
    </row>
    <row r="553" spans="1:6" outlineLevel="1">
      <c r="A553"/>
      <c r="B553" s="188" t="s">
        <v>527</v>
      </c>
      <c r="C553" s="185">
        <v>235544.49324512199</v>
      </c>
      <c r="D553" s="218">
        <f t="shared" ref="D553:D561" si="24">C553*(1+$D$551)</f>
        <v>230248.64565064909</v>
      </c>
    </row>
    <row r="554" spans="1:6" outlineLevel="1">
      <c r="A554"/>
      <c r="B554" s="188" t="s">
        <v>528</v>
      </c>
      <c r="C554" s="185">
        <v>143865.19305255599</v>
      </c>
      <c r="D554" s="218">
        <f t="shared" si="24"/>
        <v>140630.61037962171</v>
      </c>
    </row>
    <row r="555" spans="1:6" outlineLevel="1">
      <c r="A555"/>
      <c r="B555" s="188" t="s">
        <v>529</v>
      </c>
      <c r="C555" s="185">
        <v>212235.48348136744</v>
      </c>
      <c r="D555" s="218">
        <f t="shared" si="24"/>
        <v>207463.70232371188</v>
      </c>
    </row>
    <row r="556" spans="1:6" outlineLevel="1">
      <c r="A556"/>
      <c r="B556" s="188" t="s">
        <v>841</v>
      </c>
      <c r="C556" s="185">
        <v>508125.27663738001</v>
      </c>
      <c r="D556" s="218">
        <f t="shared" si="24"/>
        <v>496700.87869498966</v>
      </c>
    </row>
    <row r="557" spans="1:6" outlineLevel="1">
      <c r="A557"/>
      <c r="B557" s="188" t="s">
        <v>547</v>
      </c>
      <c r="C557" s="185">
        <f>2777951.35446816</f>
        <v>2777951.3544681598</v>
      </c>
      <c r="D557" s="218">
        <f t="shared" si="24"/>
        <v>2715493.485912459</v>
      </c>
    </row>
    <row r="558" spans="1:6" outlineLevel="1">
      <c r="A558"/>
      <c r="B558" s="195" t="s">
        <v>530</v>
      </c>
      <c r="C558" s="187">
        <v>1795065.5379816201</v>
      </c>
      <c r="D558" s="187">
        <f t="shared" si="24"/>
        <v>1754706.3116619105</v>
      </c>
    </row>
    <row r="559" spans="1:6" outlineLevel="1">
      <c r="A559"/>
      <c r="B559" s="195" t="s">
        <v>842</v>
      </c>
      <c r="C559" s="187">
        <v>667585.55047865992</v>
      </c>
      <c r="D559" s="187">
        <f t="shared" si="24"/>
        <v>652575.93899125361</v>
      </c>
    </row>
    <row r="560" spans="1:6" outlineLevel="1">
      <c r="A560"/>
      <c r="B560" s="195" t="s">
        <v>843</v>
      </c>
      <c r="C560" s="187">
        <v>61140.330517880007</v>
      </c>
      <c r="D560" s="187">
        <f t="shared" si="24"/>
        <v>59765.686314411243</v>
      </c>
    </row>
    <row r="561" spans="1:7" outlineLevel="1">
      <c r="B561" s="195" t="s">
        <v>531</v>
      </c>
      <c r="C561" s="187">
        <v>254159.93549000003</v>
      </c>
      <c r="D561" s="187">
        <f t="shared" si="24"/>
        <v>248445.54894488395</v>
      </c>
    </row>
    <row r="562" spans="1:7" outlineLevel="1">
      <c r="B562" s="194" t="s">
        <v>837</v>
      </c>
      <c r="C562" s="185">
        <f>SUM(C553:C557)</f>
        <v>3877721.8008845854</v>
      </c>
      <c r="D562" s="185">
        <f>SUM(D553:D557)</f>
        <v>3790537.3229614315</v>
      </c>
    </row>
    <row r="563" spans="1:7" outlineLevel="1"/>
    <row r="564" spans="1:7" outlineLevel="1">
      <c r="A564" s="170" t="s">
        <v>471</v>
      </c>
      <c r="B564" s="171"/>
      <c r="C564" s="171"/>
      <c r="D564" s="172"/>
    </row>
    <row r="565" spans="1:7" outlineLevel="1">
      <c r="A565" s="215" t="s">
        <v>472</v>
      </c>
      <c r="B565" s="208" t="s">
        <v>844</v>
      </c>
      <c r="C565" s="204"/>
      <c r="D565" s="205"/>
    </row>
    <row r="566" spans="1:7" outlineLevel="1">
      <c r="A566" s="215" t="s">
        <v>473</v>
      </c>
      <c r="B566" s="209" t="s">
        <v>845</v>
      </c>
      <c r="C566" s="199"/>
      <c r="D566" s="200"/>
    </row>
    <row r="567" spans="1:7" outlineLevel="1">
      <c r="A567" s="215" t="s">
        <v>474</v>
      </c>
      <c r="B567" s="209" t="s">
        <v>475</v>
      </c>
      <c r="C567" s="199"/>
      <c r="D567" s="200"/>
    </row>
    <row r="568" spans="1:7" ht="60" outlineLevel="1">
      <c r="A568" s="216" t="s">
        <v>476</v>
      </c>
      <c r="B568" s="210" t="s">
        <v>505</v>
      </c>
      <c r="C568" s="201"/>
      <c r="D568" s="202"/>
    </row>
    <row r="569" spans="1:7" outlineLevel="1"/>
    <row r="570" spans="1:7">
      <c r="A570" s="21" t="s">
        <v>521</v>
      </c>
      <c r="B570" s="21" t="s">
        <v>901</v>
      </c>
      <c r="C570" s="81"/>
      <c r="D570" s="81"/>
      <c r="E570" s="81">
        <f>E577</f>
        <v>5934350.9522499992</v>
      </c>
      <c r="F570" s="82">
        <f>F577</f>
        <v>5800926.4014050514</v>
      </c>
      <c r="G570" s="178"/>
    </row>
    <row r="571" spans="1:7" outlineLevel="1">
      <c r="A571"/>
    </row>
    <row r="572" spans="1:7" outlineLevel="1">
      <c r="A572"/>
      <c r="B572" s="203" t="s">
        <v>683</v>
      </c>
      <c r="C572" s="133"/>
      <c r="D572" s="133"/>
      <c r="E572" s="133" t="s">
        <v>469</v>
      </c>
      <c r="F572" s="133">
        <f>aux_INCC!$B$354/aux_INCC!$B$363-1</f>
        <v>-2.2483427744420803E-2</v>
      </c>
    </row>
    <row r="573" spans="1:7" outlineLevel="1">
      <c r="A573"/>
      <c r="B573" s="184" t="s">
        <v>0</v>
      </c>
      <c r="C573" s="184" t="s">
        <v>36</v>
      </c>
      <c r="D573" s="184" t="s">
        <v>477</v>
      </c>
      <c r="E573" s="184" t="s">
        <v>640</v>
      </c>
      <c r="F573" s="83" t="s">
        <v>470</v>
      </c>
    </row>
    <row r="574" spans="1:7" outlineLevel="1">
      <c r="A574"/>
      <c r="B574" s="76" t="s">
        <v>846</v>
      </c>
      <c r="C574" s="183" t="s">
        <v>574</v>
      </c>
      <c r="D574" s="240">
        <v>17426.780000000002</v>
      </c>
      <c r="E574" s="187">
        <v>1179793.0060000001</v>
      </c>
      <c r="F574" s="187">
        <f>E574*(1+$F$572)</f>
        <v>1153267.215196226</v>
      </c>
    </row>
    <row r="575" spans="1:7" outlineLevel="1">
      <c r="A575"/>
      <c r="B575" s="76" t="s">
        <v>847</v>
      </c>
      <c r="C575" s="183" t="s">
        <v>574</v>
      </c>
      <c r="D575" s="240">
        <v>304660.45999999996</v>
      </c>
      <c r="E575" s="187">
        <v>4322370.2762499992</v>
      </c>
      <c r="F575" s="187">
        <f>E575*(1+$F$572)</f>
        <v>4225188.5764592998</v>
      </c>
    </row>
    <row r="576" spans="1:7" outlineLevel="1">
      <c r="B576" s="76" t="s">
        <v>848</v>
      </c>
      <c r="C576" s="183" t="s">
        <v>574</v>
      </c>
      <c r="D576" s="240">
        <v>9543.2000000000007</v>
      </c>
      <c r="E576" s="187">
        <v>432187.67</v>
      </c>
      <c r="F576" s="187">
        <f>E576*(1+$F$572)</f>
        <v>422470.60974952538</v>
      </c>
    </row>
    <row r="577" spans="1:6" outlineLevel="1">
      <c r="A577"/>
      <c r="B577" s="194"/>
      <c r="C577" s="185"/>
      <c r="D577" s="194" t="s">
        <v>489</v>
      </c>
      <c r="E577" s="218">
        <f>SUM(E574:E576)</f>
        <v>5934350.9522499992</v>
      </c>
      <c r="F577" s="218">
        <f>SUM(F574:F576)</f>
        <v>5800926.4014050514</v>
      </c>
    </row>
    <row r="578" spans="1:6" outlineLevel="1">
      <c r="A578"/>
    </row>
    <row r="579" spans="1:6" outlineLevel="1">
      <c r="A579" s="170" t="s">
        <v>471</v>
      </c>
      <c r="B579" s="171"/>
      <c r="C579" s="171"/>
      <c r="D579" s="172"/>
    </row>
    <row r="580" spans="1:6" outlineLevel="1">
      <c r="A580" s="215" t="s">
        <v>472</v>
      </c>
      <c r="B580" s="208" t="s">
        <v>876</v>
      </c>
      <c r="C580" s="204"/>
      <c r="D580" s="205"/>
    </row>
    <row r="581" spans="1:6" outlineLevel="1">
      <c r="A581" s="215" t="s">
        <v>473</v>
      </c>
      <c r="B581" s="209" t="s">
        <v>877</v>
      </c>
      <c r="C581" s="199"/>
      <c r="D581" s="200"/>
    </row>
    <row r="582" spans="1:6" outlineLevel="1">
      <c r="A582" s="215" t="s">
        <v>474</v>
      </c>
      <c r="B582" s="209" t="s">
        <v>475</v>
      </c>
      <c r="C582" s="199"/>
      <c r="D582" s="200"/>
    </row>
    <row r="583" spans="1:6" ht="60" outlineLevel="1">
      <c r="A583" s="216" t="s">
        <v>476</v>
      </c>
      <c r="B583" s="210" t="s">
        <v>505</v>
      </c>
      <c r="C583" s="201"/>
      <c r="D583" s="202"/>
    </row>
    <row r="584" spans="1:6"/>
    <row r="586" spans="1:6" hidden="1">
      <c r="E586" s="178"/>
      <c r="F586" s="178"/>
    </row>
  </sheetData>
  <sheetProtection algorithmName="SHA-512" hashValue="B14XUunsblOx2Y5n5kWiIP9c3iLjKz7Qwtuz3DV1Bg9dbkr9eFN1XbMUhjKNseFoMPEYwnsLLIvfih2Sucqf6Q==" saltValue="JZe8TmpWyMKdYZQIZT5WiA==" spinCount="100000" sheet="1" formatCells="0" formatColumns="0" formatRows="0" sort="0" autoFilter="0" pivotTables="0"/>
  <mergeCells count="4">
    <mergeCell ref="B342:D342"/>
    <mergeCell ref="B99:D99"/>
    <mergeCell ref="B200:D200"/>
    <mergeCell ref="B167:D16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97 E21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830A4-EBE5-46D2-A5C4-FB390B62D535}">
  <sheetPr>
    <tabColor rgb="FFFF0000"/>
  </sheetPr>
  <dimension ref="A1:Q113"/>
  <sheetViews>
    <sheetView showGridLines="0" showRowColHeaders="0" workbookViewId="0">
      <selection activeCell="C2" sqref="C2"/>
    </sheetView>
  </sheetViews>
  <sheetFormatPr defaultColWidth="0" defaultRowHeight="14.4" zeroHeight="1"/>
  <cols>
    <col min="1" max="1" width="20.33203125" customWidth="1"/>
    <col min="2" max="2" width="59.33203125" bestFit="1" customWidth="1"/>
    <col min="3" max="4" width="23.5546875" customWidth="1"/>
    <col min="5" max="5" width="1.6640625" customWidth="1"/>
    <col min="6" max="6" width="8.88671875" hidden="1" customWidth="1"/>
    <col min="7" max="7" width="46.33203125" style="29" hidden="1" customWidth="1"/>
    <col min="8" max="8" width="28.5546875" style="29" hidden="1" customWidth="1"/>
    <col min="9" max="9" width="53.6640625" style="29" hidden="1" customWidth="1"/>
    <col min="10" max="17" width="9.33203125" style="29" hidden="1" customWidth="1"/>
    <col min="18" max="16384" width="8.88671875" hidden="1"/>
  </cols>
  <sheetData>
    <row r="1" spans="1:17" s="29" customFormat="1">
      <c r="A1" s="3"/>
      <c r="B1" s="3" t="s">
        <v>487</v>
      </c>
      <c r="C1" s="3"/>
      <c r="D1" s="3"/>
      <c r="E1"/>
      <c r="F1"/>
    </row>
    <row r="2" spans="1:17" s="29" customFormat="1">
      <c r="A2" s="32"/>
      <c r="B2" s="32" t="s">
        <v>488</v>
      </c>
      <c r="C2" s="32"/>
      <c r="D2" s="182">
        <f>SUM(D3,D23,D50)</f>
        <v>6701160616.6359777</v>
      </c>
      <c r="E2"/>
      <c r="F2"/>
      <c r="G2"/>
      <c r="H2"/>
      <c r="I2"/>
    </row>
    <row r="3" spans="1:17" s="29" customFormat="1">
      <c r="A3" s="21"/>
      <c r="B3" s="21" t="s">
        <v>490</v>
      </c>
      <c r="C3" s="81">
        <f>C6+C9+C12+C15</f>
        <v>4360462536.5699997</v>
      </c>
      <c r="D3" s="82">
        <f>D6+D9+D12+D15</f>
        <v>6062230244.432106</v>
      </c>
      <c r="E3"/>
      <c r="F3"/>
      <c r="I3"/>
    </row>
    <row r="4" spans="1:17" s="29" customFormat="1">
      <c r="A4"/>
      <c r="B4" s="133" t="s">
        <v>469</v>
      </c>
      <c r="C4" s="133"/>
      <c r="D4" s="77"/>
      <c r="E4"/>
      <c r="F4"/>
      <c r="G4"/>
      <c r="H4"/>
      <c r="I4"/>
    </row>
    <row r="5" spans="1:17" s="29" customFormat="1">
      <c r="A5"/>
      <c r="B5" s="76"/>
      <c r="C5" s="134" t="s">
        <v>491</v>
      </c>
      <c r="D5" s="134" t="s">
        <v>492</v>
      </c>
      <c r="E5"/>
      <c r="F5"/>
      <c r="G5"/>
      <c r="H5"/>
      <c r="I5"/>
    </row>
    <row r="6" spans="1:17" s="29" customFormat="1">
      <c r="A6" s="39"/>
      <c r="B6" s="76" t="s">
        <v>4</v>
      </c>
      <c r="C6" s="77">
        <v>600000000</v>
      </c>
      <c r="D6" s="77">
        <v>600000000</v>
      </c>
      <c r="E6"/>
      <c r="F6"/>
      <c r="G6"/>
      <c r="H6"/>
      <c r="I6"/>
    </row>
    <row r="7" spans="1:17" s="29" customFormat="1">
      <c r="A7"/>
      <c r="B7" s="133" t="s">
        <v>469</v>
      </c>
      <c r="C7" s="133"/>
      <c r="D7" s="77"/>
      <c r="E7"/>
      <c r="F7"/>
      <c r="G7"/>
      <c r="H7"/>
      <c r="I7"/>
    </row>
    <row r="8" spans="1:17" s="29" customFormat="1">
      <c r="A8"/>
      <c r="B8" s="76"/>
      <c r="C8" s="134" t="s">
        <v>491</v>
      </c>
      <c r="D8" s="134" t="s">
        <v>492</v>
      </c>
      <c r="E8"/>
      <c r="F8"/>
      <c r="G8"/>
      <c r="H8"/>
      <c r="I8"/>
    </row>
    <row r="9" spans="1:17" s="29" customFormat="1">
      <c r="A9" s="39"/>
      <c r="B9" s="181" t="s">
        <v>5</v>
      </c>
      <c r="C9" s="77">
        <v>1700000000</v>
      </c>
      <c r="D9" s="77">
        <v>1700000000</v>
      </c>
      <c r="E9"/>
      <c r="F9"/>
      <c r="G9"/>
      <c r="H9"/>
      <c r="I9"/>
    </row>
    <row r="10" spans="1:17" s="29" customFormat="1">
      <c r="A10"/>
      <c r="B10" s="133" t="s">
        <v>469</v>
      </c>
      <c r="C10" s="133">
        <f>aux_INCC!$B$354/aux_INCC!$B$241-1</f>
        <v>0.88360623328090515</v>
      </c>
      <c r="D10" s="77"/>
      <c r="E10"/>
      <c r="F10"/>
      <c r="G10"/>
      <c r="H10"/>
      <c r="I10"/>
    </row>
    <row r="11" spans="1:17" s="29" customFormat="1">
      <c r="A11"/>
      <c r="B11" s="76"/>
      <c r="C11" s="134" t="s">
        <v>493</v>
      </c>
      <c r="D11" s="134" t="s">
        <v>470</v>
      </c>
      <c r="E11"/>
      <c r="F11"/>
      <c r="G11"/>
      <c r="H11"/>
      <c r="I11"/>
    </row>
    <row r="12" spans="1:17" s="29" customFormat="1">
      <c r="A12" s="39"/>
      <c r="B12" s="76" t="s">
        <v>6</v>
      </c>
      <c r="C12" s="77">
        <v>1787992536.5699999</v>
      </c>
      <c r="D12" s="77">
        <f>C12*(1+$C$10)</f>
        <v>3367873886.9429884</v>
      </c>
      <c r="E12"/>
      <c r="F12"/>
      <c r="G12"/>
      <c r="H12"/>
      <c r="I12"/>
    </row>
    <row r="13" spans="1:17" s="29" customFormat="1">
      <c r="A13"/>
      <c r="B13" s="133" t="s">
        <v>469</v>
      </c>
      <c r="C13" s="133">
        <f>aux_INCC!$B$354/aux_INCC!$B$297-1</f>
        <v>0.44733863357110026</v>
      </c>
      <c r="D13" s="77"/>
      <c r="E13"/>
      <c r="F13"/>
      <c r="G13"/>
      <c r="H13"/>
      <c r="I13"/>
    </row>
    <row r="14" spans="1:17" s="29" customFormat="1">
      <c r="A14"/>
      <c r="B14" s="76"/>
      <c r="C14" s="134" t="s">
        <v>494</v>
      </c>
      <c r="D14" s="134" t="s">
        <v>470</v>
      </c>
      <c r="E14"/>
      <c r="F14"/>
      <c r="G14"/>
      <c r="H14"/>
      <c r="I14"/>
    </row>
    <row r="15" spans="1:17" s="29" customFormat="1">
      <c r="A15" s="39"/>
      <c r="B15" s="76" t="s">
        <v>7</v>
      </c>
      <c r="C15" s="77">
        <v>272470000</v>
      </c>
      <c r="D15" s="77">
        <f>C15*(1+$C$13)</f>
        <v>394356357.48911768</v>
      </c>
      <c r="E15"/>
      <c r="F15"/>
      <c r="G15" s="28"/>
      <c r="H15"/>
      <c r="I15"/>
    </row>
    <row r="16" spans="1:17">
      <c r="G16"/>
      <c r="H16"/>
      <c r="I16"/>
      <c r="J16"/>
      <c r="K16"/>
      <c r="L16"/>
      <c r="M16"/>
      <c r="N16"/>
      <c r="O16"/>
      <c r="P16"/>
      <c r="Q16"/>
    </row>
    <row r="17" spans="1:17">
      <c r="A17" s="162" t="s">
        <v>471</v>
      </c>
      <c r="B17" s="163"/>
      <c r="C17" s="159"/>
      <c r="D17" s="160"/>
      <c r="G17"/>
      <c r="H17"/>
      <c r="I17"/>
      <c r="J17"/>
      <c r="K17"/>
      <c r="L17"/>
      <c r="M17"/>
      <c r="N17"/>
      <c r="O17"/>
      <c r="P17"/>
      <c r="Q17"/>
    </row>
    <row r="18" spans="1:17">
      <c r="A18" s="166" t="s">
        <v>472</v>
      </c>
      <c r="B18" s="164" t="s">
        <v>495</v>
      </c>
      <c r="C18" s="158"/>
      <c r="D18" s="161"/>
      <c r="G18"/>
      <c r="H18"/>
      <c r="I18"/>
      <c r="J18"/>
      <c r="K18"/>
      <c r="L18"/>
      <c r="M18"/>
      <c r="N18"/>
      <c r="O18"/>
      <c r="P18"/>
      <c r="Q18"/>
    </row>
    <row r="19" spans="1:17">
      <c r="A19" s="166" t="s">
        <v>473</v>
      </c>
      <c r="B19" s="165" t="s">
        <v>485</v>
      </c>
      <c r="C19" s="158"/>
      <c r="D19" s="161"/>
      <c r="G19"/>
      <c r="H19"/>
      <c r="I19"/>
      <c r="J19"/>
      <c r="K19"/>
      <c r="L19"/>
      <c r="M19"/>
      <c r="N19"/>
      <c r="O19"/>
      <c r="P19"/>
      <c r="Q19"/>
    </row>
    <row r="20" spans="1:17">
      <c r="A20" s="166" t="s">
        <v>474</v>
      </c>
      <c r="B20" s="165" t="s">
        <v>475</v>
      </c>
      <c r="C20" s="158"/>
      <c r="D20" s="161"/>
      <c r="G20"/>
      <c r="H20"/>
      <c r="I20"/>
      <c r="J20"/>
      <c r="K20"/>
      <c r="L20"/>
      <c r="M20"/>
      <c r="N20"/>
      <c r="O20"/>
      <c r="P20"/>
      <c r="Q20"/>
    </row>
    <row r="21" spans="1:17" ht="36">
      <c r="A21" s="167" t="s">
        <v>476</v>
      </c>
      <c r="B21" s="176" t="s">
        <v>496</v>
      </c>
      <c r="C21" s="176"/>
      <c r="D21" s="177"/>
      <c r="G21"/>
      <c r="H21"/>
      <c r="I21"/>
      <c r="J21"/>
      <c r="K21"/>
      <c r="L21"/>
      <c r="M21"/>
      <c r="N21"/>
      <c r="O21"/>
      <c r="P21"/>
      <c r="Q21"/>
    </row>
    <row r="22" spans="1:17" s="29" customFormat="1">
      <c r="A22" s="39"/>
      <c r="C22"/>
      <c r="E22"/>
      <c r="F22"/>
      <c r="G22" s="28"/>
      <c r="H22"/>
      <c r="I22"/>
    </row>
    <row r="23" spans="1:17" s="29" customFormat="1">
      <c r="A23" s="21"/>
      <c r="B23" s="21" t="s">
        <v>497</v>
      </c>
      <c r="C23" s="81">
        <f>SUM(C26:C29)</f>
        <v>79900000</v>
      </c>
      <c r="D23" s="82">
        <f>SUM(D26:D29)</f>
        <v>76334365.116832137</v>
      </c>
      <c r="E23"/>
      <c r="F23"/>
      <c r="G23" s="28"/>
      <c r="H23"/>
      <c r="I23"/>
    </row>
    <row r="24" spans="1:17" s="29" customFormat="1">
      <c r="A24"/>
      <c r="B24" s="133" t="s">
        <v>469</v>
      </c>
      <c r="C24" s="133">
        <f>aux_INCC!$B$354/aux_INCC!$B$366-1</f>
        <v>-4.4626218813114682E-2</v>
      </c>
      <c r="D24" s="77"/>
      <c r="E24"/>
      <c r="F24"/>
      <c r="H24"/>
      <c r="I24"/>
    </row>
    <row r="25" spans="1:17" s="29" customFormat="1">
      <c r="A25"/>
      <c r="B25" s="76"/>
      <c r="C25" s="134" t="s">
        <v>869</v>
      </c>
      <c r="D25" s="83" t="s">
        <v>470</v>
      </c>
      <c r="E25"/>
      <c r="F25"/>
      <c r="H25"/>
      <c r="I25"/>
    </row>
    <row r="26" spans="1:17" s="29" customFormat="1">
      <c r="A26"/>
      <c r="B26" s="76" t="s">
        <v>522</v>
      </c>
      <c r="C26" s="77">
        <v>2900000</v>
      </c>
      <c r="D26" s="77">
        <f>C26*(1+$C$24)</f>
        <v>2770583.9654419674</v>
      </c>
      <c r="E26"/>
      <c r="F26"/>
      <c r="H26"/>
      <c r="I26"/>
    </row>
    <row r="27" spans="1:17" s="29" customFormat="1">
      <c r="A27"/>
      <c r="B27" s="76" t="s">
        <v>523</v>
      </c>
      <c r="C27" s="77">
        <v>13500000</v>
      </c>
      <c r="D27" s="77">
        <f t="shared" ref="D27:D29" si="0">C27*(1+$C$24)</f>
        <v>12897546.046022952</v>
      </c>
      <c r="E27"/>
      <c r="F27"/>
      <c r="H27"/>
      <c r="I27"/>
    </row>
    <row r="28" spans="1:17" s="29" customFormat="1">
      <c r="A28"/>
      <c r="B28" s="76" t="s">
        <v>524</v>
      </c>
      <c r="C28" s="77">
        <v>30000000</v>
      </c>
      <c r="D28" s="77">
        <f t="shared" si="0"/>
        <v>28661213.435606558</v>
      </c>
      <c r="E28"/>
      <c r="F28"/>
      <c r="H28"/>
      <c r="I28"/>
    </row>
    <row r="29" spans="1:17" s="29" customFormat="1">
      <c r="A29" s="39"/>
      <c r="B29" s="181" t="s">
        <v>525</v>
      </c>
      <c r="C29" s="77">
        <v>33500000</v>
      </c>
      <c r="D29" s="77">
        <f t="shared" si="0"/>
        <v>32005021.669760659</v>
      </c>
      <c r="E29"/>
      <c r="F29"/>
      <c r="H29"/>
      <c r="I29"/>
    </row>
    <row r="30" spans="1:17" s="29" customFormat="1">
      <c r="A30" s="39"/>
      <c r="B30"/>
      <c r="C30"/>
      <c r="D30"/>
      <c r="E30"/>
      <c r="F30"/>
      <c r="H30"/>
      <c r="I30"/>
    </row>
    <row r="31" spans="1:17" s="29" customFormat="1">
      <c r="A31" s="170" t="s">
        <v>471</v>
      </c>
      <c r="B31" s="171"/>
      <c r="C31" s="171"/>
      <c r="D31" s="172"/>
      <c r="E31"/>
      <c r="F31"/>
      <c r="H31"/>
      <c r="I31"/>
    </row>
    <row r="32" spans="1:17" s="29" customFormat="1">
      <c r="A32" s="168" t="s">
        <v>472</v>
      </c>
      <c r="B32" s="164"/>
      <c r="C32" s="165"/>
      <c r="D32" s="173"/>
      <c r="E32"/>
      <c r="F32"/>
      <c r="H32"/>
      <c r="I32"/>
    </row>
    <row r="33" spans="1:9" s="29" customFormat="1">
      <c r="A33" s="168" t="s">
        <v>473</v>
      </c>
      <c r="B33" s="165" t="s">
        <v>868</v>
      </c>
      <c r="C33" s="165"/>
      <c r="D33" s="173"/>
      <c r="E33"/>
      <c r="F33"/>
      <c r="H33"/>
      <c r="I33"/>
    </row>
    <row r="34" spans="1:9" s="29" customFormat="1">
      <c r="A34" s="168" t="s">
        <v>474</v>
      </c>
      <c r="B34" s="165" t="s">
        <v>475</v>
      </c>
      <c r="C34" s="165"/>
      <c r="D34" s="173"/>
      <c r="E34"/>
      <c r="F34"/>
      <c r="H34"/>
      <c r="I34"/>
    </row>
    <row r="35" spans="1:9" s="29" customFormat="1" ht="24">
      <c r="A35" s="169" t="s">
        <v>476</v>
      </c>
      <c r="B35" s="174" t="s">
        <v>871</v>
      </c>
      <c r="C35" s="174"/>
      <c r="D35" s="175"/>
      <c r="E35"/>
      <c r="F35"/>
      <c r="H35"/>
      <c r="I35"/>
    </row>
    <row r="36" spans="1:9" s="29" customFormat="1">
      <c r="A36" s="39"/>
      <c r="B36"/>
      <c r="C36"/>
      <c r="D36"/>
      <c r="E36"/>
      <c r="F36"/>
      <c r="H36"/>
      <c r="I36"/>
    </row>
    <row r="37" spans="1:9" s="29" customFormat="1">
      <c r="A37" s="21"/>
      <c r="B37" s="21" t="s">
        <v>526</v>
      </c>
      <c r="C37" s="81">
        <f>SUM(C41)</f>
        <v>39479091.170000002</v>
      </c>
      <c r="D37" s="82">
        <f>SUM(D41)</f>
        <v>38591465.876263909</v>
      </c>
      <c r="E37"/>
      <c r="F37"/>
      <c r="H37"/>
      <c r="I37"/>
    </row>
    <row r="38" spans="1:9" s="29" customFormat="1">
      <c r="A38" s="39"/>
      <c r="B38" s="181"/>
      <c r="C38" s="77"/>
      <c r="D38" s="77"/>
      <c r="E38"/>
      <c r="F38"/>
      <c r="H38"/>
      <c r="I38"/>
    </row>
    <row r="39" spans="1:9" s="29" customFormat="1">
      <c r="A39" s="39"/>
      <c r="B39" s="133" t="s">
        <v>469</v>
      </c>
      <c r="C39" s="133">
        <f>aux_INCC!$B$354/aux_INCC!$B$363-1</f>
        <v>-2.2483427744420803E-2</v>
      </c>
      <c r="D39" s="77"/>
      <c r="E39"/>
      <c r="F39"/>
      <c r="H39"/>
      <c r="I39"/>
    </row>
    <row r="40" spans="1:9" s="29" customFormat="1">
      <c r="A40" s="39"/>
      <c r="B40" s="76"/>
      <c r="C40" s="134" t="s">
        <v>870</v>
      </c>
      <c r="D40" s="83" t="s">
        <v>470</v>
      </c>
      <c r="E40"/>
      <c r="F40"/>
      <c r="H40"/>
      <c r="I40"/>
    </row>
    <row r="41" spans="1:9" s="29" customFormat="1">
      <c r="A41"/>
      <c r="B41" s="181" t="s">
        <v>526</v>
      </c>
      <c r="C41" s="77">
        <v>39479091.170000002</v>
      </c>
      <c r="D41" s="77">
        <f>C41*(1+$C$39)</f>
        <v>38591465.876263909</v>
      </c>
      <c r="E41"/>
      <c r="F41"/>
      <c r="H41"/>
      <c r="I41"/>
    </row>
    <row r="42" spans="1:9" s="29" customFormat="1">
      <c r="A42"/>
      <c r="B42" s="181"/>
      <c r="C42" s="77"/>
      <c r="D42" s="77"/>
      <c r="E42"/>
      <c r="F42"/>
      <c r="H42"/>
      <c r="I42"/>
    </row>
    <row r="43" spans="1:9" s="29" customFormat="1">
      <c r="A43"/>
      <c r="B43"/>
      <c r="C43"/>
      <c r="D43"/>
      <c r="E43"/>
      <c r="F43"/>
      <c r="G43" s="28"/>
      <c r="H43"/>
      <c r="I43"/>
    </row>
    <row r="44" spans="1:9" s="29" customFormat="1">
      <c r="A44" s="170" t="s">
        <v>471</v>
      </c>
      <c r="B44" s="171"/>
      <c r="C44" s="171"/>
      <c r="D44" s="172"/>
      <c r="E44"/>
      <c r="F44"/>
      <c r="G44" s="28"/>
      <c r="H44"/>
      <c r="I44"/>
    </row>
    <row r="45" spans="1:9" s="29" customFormat="1">
      <c r="A45" s="168" t="s">
        <v>472</v>
      </c>
      <c r="B45" s="165" t="s">
        <v>872</v>
      </c>
      <c r="C45" s="165"/>
      <c r="D45" s="173"/>
      <c r="E45"/>
      <c r="F45"/>
      <c r="G45" s="28"/>
      <c r="H45"/>
      <c r="I45"/>
    </row>
    <row r="46" spans="1:9" s="29" customFormat="1">
      <c r="A46" s="168" t="s">
        <v>473</v>
      </c>
      <c r="B46" s="165" t="s">
        <v>483</v>
      </c>
      <c r="C46" s="165"/>
      <c r="D46" s="173"/>
      <c r="E46"/>
      <c r="F46"/>
      <c r="G46" s="28"/>
      <c r="H46"/>
      <c r="I46"/>
    </row>
    <row r="47" spans="1:9" s="29" customFormat="1">
      <c r="A47" s="168" t="s">
        <v>474</v>
      </c>
      <c r="B47" s="165" t="s">
        <v>475</v>
      </c>
      <c r="C47" s="165"/>
      <c r="D47" s="173"/>
      <c r="E47"/>
      <c r="F47"/>
      <c r="G47" s="28"/>
      <c r="H47"/>
      <c r="I47"/>
    </row>
    <row r="48" spans="1:9" s="29" customFormat="1" ht="24">
      <c r="A48" s="169" t="s">
        <v>476</v>
      </c>
      <c r="B48" s="174" t="s">
        <v>873</v>
      </c>
      <c r="C48" s="174"/>
      <c r="D48" s="175"/>
      <c r="E48"/>
      <c r="F48"/>
      <c r="G48" s="28"/>
      <c r="H48"/>
      <c r="I48"/>
    </row>
    <row r="49" spans="1:9" s="29" customFormat="1">
      <c r="A49"/>
      <c r="B49"/>
      <c r="C49"/>
      <c r="D49"/>
      <c r="E49"/>
      <c r="F49"/>
      <c r="I49"/>
    </row>
    <row r="50" spans="1:9" s="29" customFormat="1">
      <c r="A50" s="21"/>
      <c r="B50" s="21" t="s">
        <v>486</v>
      </c>
      <c r="C50" s="81">
        <f>C98</f>
        <v>572000000</v>
      </c>
      <c r="D50" s="82">
        <f>D98</f>
        <v>562596007.08704031</v>
      </c>
      <c r="E50"/>
      <c r="F50"/>
      <c r="I50"/>
    </row>
    <row r="51" spans="1:9" s="29" customFormat="1">
      <c r="A51" s="78"/>
      <c r="B51" s="133" t="s">
        <v>478</v>
      </c>
      <c r="C51" s="133">
        <f>aux_IGPM!$B$351/aux_IGPM!$B$360-1</f>
        <v>-1.4388514964914778E-2</v>
      </c>
      <c r="D51" s="133"/>
      <c r="E51"/>
      <c r="F51"/>
      <c r="I51"/>
    </row>
    <row r="52" spans="1:9" s="29" customFormat="1">
      <c r="A52" s="78"/>
      <c r="B52" s="133" t="s">
        <v>469</v>
      </c>
      <c r="C52" s="133">
        <f>aux_INCC!$B$354/aux_INCC!$B$363-1</f>
        <v>-2.2483427744420803E-2</v>
      </c>
      <c r="D52" s="133"/>
      <c r="E52"/>
      <c r="F52"/>
      <c r="I52"/>
    </row>
    <row r="53" spans="1:9" s="29" customFormat="1">
      <c r="A53" s="78"/>
      <c r="B53" s="76" t="s">
        <v>479</v>
      </c>
      <c r="C53" s="83" t="s">
        <v>540</v>
      </c>
      <c r="D53" s="83" t="s">
        <v>470</v>
      </c>
      <c r="E53"/>
      <c r="F53"/>
      <c r="I53"/>
    </row>
    <row r="54" spans="1:9" s="29" customFormat="1">
      <c r="A54" s="78"/>
      <c r="B54" s="76" t="s">
        <v>851</v>
      </c>
      <c r="C54" s="77">
        <v>35000000</v>
      </c>
      <c r="D54" s="77">
        <f>C54*(1+$C$52)</f>
        <v>34213080.028945275</v>
      </c>
      <c r="E54"/>
      <c r="F54"/>
      <c r="I54"/>
    </row>
    <row r="55" spans="1:9" s="29" customFormat="1">
      <c r="A55" s="78"/>
      <c r="B55" s="196" t="s">
        <v>10</v>
      </c>
      <c r="C55" s="77"/>
      <c r="D55" s="77"/>
      <c r="E55"/>
      <c r="F55"/>
      <c r="I55"/>
    </row>
    <row r="56" spans="1:9" s="29" customFormat="1">
      <c r="A56" s="78"/>
      <c r="B56" s="76" t="s">
        <v>852</v>
      </c>
      <c r="C56" s="77">
        <v>2000000</v>
      </c>
      <c r="D56" s="77">
        <f>C56*(1+$C$52)</f>
        <v>1955033.1445111583</v>
      </c>
      <c r="E56"/>
      <c r="F56"/>
      <c r="I56"/>
    </row>
    <row r="57" spans="1:9" s="29" customFormat="1">
      <c r="A57" s="78"/>
      <c r="B57" s="76" t="s">
        <v>853</v>
      </c>
      <c r="C57" s="77">
        <v>97000000</v>
      </c>
      <c r="D57" s="77">
        <f>C57*(1+$C$51)</f>
        <v>95604314.048403263</v>
      </c>
      <c r="E57"/>
      <c r="F57"/>
      <c r="I57"/>
    </row>
    <row r="58" spans="1:9" s="29" customFormat="1">
      <c r="A58" s="78"/>
      <c r="B58" s="76" t="s">
        <v>656</v>
      </c>
      <c r="C58" s="77">
        <v>14000000</v>
      </c>
      <c r="D58" s="77">
        <f t="shared" ref="D58:D72" si="1">C58*(1+$C$52)</f>
        <v>13685232.011578109</v>
      </c>
      <c r="E58"/>
      <c r="F58"/>
      <c r="I58"/>
    </row>
    <row r="59" spans="1:9" s="29" customFormat="1">
      <c r="A59" s="78"/>
      <c r="B59" s="76" t="s">
        <v>854</v>
      </c>
      <c r="C59" s="77">
        <v>2000000</v>
      </c>
      <c r="D59" s="77">
        <f t="shared" si="1"/>
        <v>1955033.1445111583</v>
      </c>
      <c r="E59"/>
      <c r="F59"/>
      <c r="I59"/>
    </row>
    <row r="60" spans="1:9" s="29" customFormat="1">
      <c r="A60" s="78"/>
      <c r="B60" s="76" t="s">
        <v>855</v>
      </c>
      <c r="C60" s="77">
        <v>500000</v>
      </c>
      <c r="D60" s="77">
        <f t="shared" si="1"/>
        <v>488758.28612778959</v>
      </c>
      <c r="E60"/>
      <c r="F60"/>
      <c r="I60"/>
    </row>
    <row r="61" spans="1:9" s="29" customFormat="1">
      <c r="A61" s="78"/>
      <c r="B61" s="196" t="s">
        <v>11</v>
      </c>
      <c r="C61" s="77"/>
      <c r="D61" s="77"/>
      <c r="E61"/>
      <c r="F61"/>
      <c r="I61"/>
    </row>
    <row r="62" spans="1:9" s="29" customFormat="1">
      <c r="A62" s="78"/>
      <c r="B62" s="76" t="s">
        <v>852</v>
      </c>
      <c r="C62" s="77">
        <v>2000000</v>
      </c>
      <c r="D62" s="77">
        <f t="shared" si="1"/>
        <v>1955033.1445111583</v>
      </c>
      <c r="E62"/>
      <c r="F62"/>
      <c r="I62"/>
    </row>
    <row r="63" spans="1:9" s="29" customFormat="1">
      <c r="A63" s="78"/>
      <c r="B63" s="76" t="s">
        <v>853</v>
      </c>
      <c r="C63" s="77">
        <v>130000000</v>
      </c>
      <c r="D63" s="77">
        <f>C63*(1+$C$51)</f>
        <v>128129493.05456108</v>
      </c>
      <c r="E63"/>
      <c r="F63"/>
      <c r="I63"/>
    </row>
    <row r="64" spans="1:9" s="29" customFormat="1">
      <c r="A64" s="78"/>
      <c r="B64" s="76" t="s">
        <v>656</v>
      </c>
      <c r="C64" s="77">
        <v>20000000</v>
      </c>
      <c r="D64" s="77">
        <f t="shared" si="1"/>
        <v>19550331.445111584</v>
      </c>
      <c r="E64"/>
      <c r="F64"/>
      <c r="I64"/>
    </row>
    <row r="65" spans="1:9" s="29" customFormat="1">
      <c r="A65" s="78"/>
      <c r="B65" s="76" t="s">
        <v>854</v>
      </c>
      <c r="C65" s="77">
        <v>5000000</v>
      </c>
      <c r="D65" s="77">
        <f t="shared" si="1"/>
        <v>4887582.861277896</v>
      </c>
      <c r="E65"/>
      <c r="F65"/>
      <c r="I65"/>
    </row>
    <row r="66" spans="1:9" s="29" customFormat="1">
      <c r="A66" s="78"/>
      <c r="B66" s="76" t="s">
        <v>855</v>
      </c>
      <c r="C66" s="77">
        <v>500000</v>
      </c>
      <c r="D66" s="77">
        <f t="shared" si="1"/>
        <v>488758.28612778959</v>
      </c>
      <c r="E66"/>
      <c r="F66"/>
      <c r="I66"/>
    </row>
    <row r="67" spans="1:9" s="29" customFormat="1">
      <c r="A67" s="78"/>
      <c r="B67" s="196" t="s">
        <v>12</v>
      </c>
      <c r="C67" s="77"/>
      <c r="D67" s="77"/>
      <c r="E67"/>
      <c r="F67"/>
      <c r="I67"/>
    </row>
    <row r="68" spans="1:9" s="29" customFormat="1">
      <c r="A68" s="78"/>
      <c r="B68" s="76" t="s">
        <v>852</v>
      </c>
      <c r="C68" s="77">
        <v>3000000</v>
      </c>
      <c r="D68" s="77">
        <f t="shared" si="1"/>
        <v>2932549.7167667374</v>
      </c>
      <c r="E68"/>
      <c r="F68"/>
      <c r="I68"/>
    </row>
    <row r="69" spans="1:9" s="29" customFormat="1">
      <c r="A69" s="78"/>
      <c r="B69" s="76" t="s">
        <v>853</v>
      </c>
      <c r="C69" s="77">
        <v>145000000</v>
      </c>
      <c r="D69" s="77">
        <f>C69*(1+$C$51)</f>
        <v>142913665.33008736</v>
      </c>
      <c r="E69"/>
      <c r="F69"/>
      <c r="I69"/>
    </row>
    <row r="70" spans="1:9" s="29" customFormat="1">
      <c r="A70" s="78"/>
      <c r="B70" s="76" t="s">
        <v>656</v>
      </c>
      <c r="C70" s="77">
        <v>25000000</v>
      </c>
      <c r="D70" s="77">
        <f t="shared" si="1"/>
        <v>24437914.306389481</v>
      </c>
      <c r="E70"/>
      <c r="F70"/>
      <c r="I70"/>
    </row>
    <row r="71" spans="1:9" s="29" customFormat="1">
      <c r="A71" s="78"/>
      <c r="B71" s="76" t="s">
        <v>854</v>
      </c>
      <c r="C71" s="77">
        <v>8000000</v>
      </c>
      <c r="D71" s="77">
        <f t="shared" si="1"/>
        <v>7820132.5780446334</v>
      </c>
      <c r="E71"/>
      <c r="F71"/>
      <c r="I71"/>
    </row>
    <row r="72" spans="1:9" s="29" customFormat="1">
      <c r="A72" s="78"/>
      <c r="B72" s="76" t="s">
        <v>855</v>
      </c>
      <c r="C72" s="77">
        <v>500000</v>
      </c>
      <c r="D72" s="77">
        <f t="shared" si="1"/>
        <v>488758.28612778959</v>
      </c>
      <c r="E72"/>
      <c r="F72"/>
      <c r="I72"/>
    </row>
    <row r="73" spans="1:9" s="29" customFormat="1">
      <c r="A73" s="78"/>
      <c r="B73" s="76" t="s">
        <v>856</v>
      </c>
      <c r="C73" s="77"/>
      <c r="D73" s="77"/>
      <c r="E73"/>
      <c r="F73"/>
      <c r="I73"/>
    </row>
    <row r="74" spans="1:9" s="29" customFormat="1">
      <c r="A74" s="78"/>
      <c r="B74" s="196" t="s">
        <v>857</v>
      </c>
      <c r="C74" s="77"/>
      <c r="D74" s="77"/>
      <c r="E74"/>
      <c r="F74"/>
      <c r="I74"/>
    </row>
    <row r="75" spans="1:9" s="29" customFormat="1">
      <c r="A75" s="78"/>
      <c r="B75" s="76" t="s">
        <v>858</v>
      </c>
      <c r="C75" s="77">
        <v>2000000</v>
      </c>
      <c r="D75" s="77">
        <f t="shared" ref="D75:D77" si="2">C75*(1+$C$52)</f>
        <v>1955033.1445111583</v>
      </c>
      <c r="E75"/>
      <c r="F75"/>
      <c r="I75"/>
    </row>
    <row r="76" spans="1:9" s="29" customFormat="1">
      <c r="A76" s="78"/>
      <c r="B76" s="76" t="s">
        <v>854</v>
      </c>
      <c r="C76" s="77">
        <v>5000000</v>
      </c>
      <c r="D76" s="77">
        <f t="shared" si="2"/>
        <v>4887582.861277896</v>
      </c>
      <c r="E76"/>
      <c r="F76"/>
      <c r="I76"/>
    </row>
    <row r="77" spans="1:9" s="29" customFormat="1">
      <c r="A77" s="78"/>
      <c r="B77" s="76" t="s">
        <v>859</v>
      </c>
      <c r="C77" s="77">
        <v>1000000</v>
      </c>
      <c r="D77" s="77">
        <f t="shared" si="2"/>
        <v>977516.57225557917</v>
      </c>
      <c r="E77"/>
      <c r="F77"/>
      <c r="I77"/>
    </row>
    <row r="78" spans="1:9" s="29" customFormat="1">
      <c r="A78" s="78"/>
      <c r="B78" s="76" t="s">
        <v>860</v>
      </c>
      <c r="C78" s="77">
        <v>20000000</v>
      </c>
      <c r="D78" s="77">
        <f>C78*(1+$C$51)</f>
        <v>19712229.700701706</v>
      </c>
      <c r="E78"/>
      <c r="F78"/>
      <c r="I78"/>
    </row>
    <row r="79" spans="1:9" s="29" customFormat="1">
      <c r="A79" s="78"/>
      <c r="B79" s="76" t="s">
        <v>866</v>
      </c>
      <c r="C79" s="77">
        <v>4000000</v>
      </c>
      <c r="D79" s="77">
        <f>C79*(1+$C$51)</f>
        <v>3942445.9401403409</v>
      </c>
      <c r="E79"/>
      <c r="F79"/>
      <c r="I79"/>
    </row>
    <row r="80" spans="1:9" s="29" customFormat="1">
      <c r="A80" s="78"/>
      <c r="B80" s="76" t="s">
        <v>861</v>
      </c>
      <c r="C80" s="77">
        <v>4000000</v>
      </c>
      <c r="D80" s="77">
        <f t="shared" ref="D80:D81" si="3">C80*(1+$C$52)</f>
        <v>3910066.2890223167</v>
      </c>
      <c r="E80"/>
      <c r="F80"/>
      <c r="I80"/>
    </row>
    <row r="81" spans="1:9" s="29" customFormat="1">
      <c r="A81" s="78"/>
      <c r="B81" s="76" t="s">
        <v>862</v>
      </c>
      <c r="C81" s="77">
        <v>1000000</v>
      </c>
      <c r="D81" s="77">
        <f t="shared" si="3"/>
        <v>977516.57225557917</v>
      </c>
      <c r="E81"/>
      <c r="F81"/>
      <c r="I81"/>
    </row>
    <row r="82" spans="1:9" s="29" customFormat="1">
      <c r="A82" s="78"/>
      <c r="B82" s="196" t="s">
        <v>863</v>
      </c>
      <c r="C82" s="77"/>
      <c r="D82" s="77"/>
      <c r="E82"/>
      <c r="F82"/>
      <c r="I82"/>
    </row>
    <row r="83" spans="1:9" s="29" customFormat="1">
      <c r="A83" s="78"/>
      <c r="B83" s="76" t="s">
        <v>858</v>
      </c>
      <c r="C83" s="77">
        <v>1000000</v>
      </c>
      <c r="D83" s="77">
        <f t="shared" ref="D83:D85" si="4">C83*(1+$C$52)</f>
        <v>977516.57225557917</v>
      </c>
      <c r="E83"/>
      <c r="F83"/>
      <c r="I83"/>
    </row>
    <row r="84" spans="1:9" s="29" customFormat="1">
      <c r="A84" s="78"/>
      <c r="B84" s="76" t="s">
        <v>854</v>
      </c>
      <c r="C84" s="77">
        <v>3000000</v>
      </c>
      <c r="D84" s="77">
        <f t="shared" si="4"/>
        <v>2932549.7167667374</v>
      </c>
      <c r="E84"/>
      <c r="F84"/>
      <c r="I84"/>
    </row>
    <row r="85" spans="1:9" s="29" customFormat="1">
      <c r="A85" s="78"/>
      <c r="B85" s="76" t="s">
        <v>859</v>
      </c>
      <c r="C85" s="77">
        <v>500000</v>
      </c>
      <c r="D85" s="77">
        <f t="shared" si="4"/>
        <v>488758.28612778959</v>
      </c>
      <c r="E85"/>
      <c r="F85"/>
      <c r="I85"/>
    </row>
    <row r="86" spans="1:9" s="29" customFormat="1">
      <c r="A86" s="78"/>
      <c r="B86" s="76" t="s">
        <v>860</v>
      </c>
      <c r="C86" s="77">
        <v>10000000</v>
      </c>
      <c r="D86" s="77">
        <f>C86*(1+$C$51)</f>
        <v>9856114.8503508531</v>
      </c>
      <c r="E86"/>
      <c r="F86"/>
      <c r="I86"/>
    </row>
    <row r="87" spans="1:9" s="29" customFormat="1">
      <c r="A87" s="78"/>
      <c r="B87" s="76" t="s">
        <v>867</v>
      </c>
      <c r="C87" s="77">
        <v>3000000</v>
      </c>
      <c r="D87" s="77">
        <f>C87*(1+$C$51)</f>
        <v>2956834.4551052558</v>
      </c>
      <c r="E87"/>
      <c r="F87"/>
      <c r="I87"/>
    </row>
    <row r="88" spans="1:9" s="29" customFormat="1">
      <c r="A88" s="78"/>
      <c r="B88" s="76" t="s">
        <v>861</v>
      </c>
      <c r="C88" s="77">
        <v>2000000</v>
      </c>
      <c r="D88" s="77">
        <f t="shared" ref="D88:D89" si="5">C88*(1+$C$52)</f>
        <v>1955033.1445111583</v>
      </c>
      <c r="E88"/>
      <c r="F88"/>
      <c r="I88"/>
    </row>
    <row r="89" spans="1:9" s="29" customFormat="1">
      <c r="A89" s="78"/>
      <c r="B89" s="76" t="s">
        <v>862</v>
      </c>
      <c r="C89" s="77">
        <v>500000</v>
      </c>
      <c r="D89" s="77">
        <f t="shared" si="5"/>
        <v>488758.28612778959</v>
      </c>
      <c r="E89"/>
      <c r="F89"/>
      <c r="I89"/>
    </row>
    <row r="90" spans="1:9" s="29" customFormat="1">
      <c r="A90" s="78"/>
      <c r="B90" s="196" t="s">
        <v>864</v>
      </c>
      <c r="C90" s="77"/>
      <c r="D90" s="77"/>
      <c r="E90"/>
      <c r="F90"/>
      <c r="I90"/>
    </row>
    <row r="91" spans="1:9" s="29" customFormat="1">
      <c r="A91" s="78"/>
      <c r="B91" s="76" t="s">
        <v>858</v>
      </c>
      <c r="C91" s="77">
        <v>1000000</v>
      </c>
      <c r="D91" s="77">
        <f t="shared" ref="D91:D93" si="6">C91*(1+$C$52)</f>
        <v>977516.57225557917</v>
      </c>
      <c r="E91"/>
      <c r="F91"/>
      <c r="I91"/>
    </row>
    <row r="92" spans="1:9" s="29" customFormat="1">
      <c r="A92" s="78"/>
      <c r="B92" s="76" t="s">
        <v>854</v>
      </c>
      <c r="C92" s="77">
        <v>3000000</v>
      </c>
      <c r="D92" s="77">
        <f t="shared" si="6"/>
        <v>2932549.7167667374</v>
      </c>
      <c r="E92"/>
      <c r="F92"/>
      <c r="I92"/>
    </row>
    <row r="93" spans="1:9" s="29" customFormat="1">
      <c r="A93" s="78"/>
      <c r="B93" s="76" t="s">
        <v>859</v>
      </c>
      <c r="C93" s="77">
        <v>1000000</v>
      </c>
      <c r="D93" s="77">
        <f t="shared" si="6"/>
        <v>977516.57225557917</v>
      </c>
      <c r="E93"/>
      <c r="F93"/>
      <c r="I93"/>
    </row>
    <row r="94" spans="1:9" s="29" customFormat="1">
      <c r="A94" s="78"/>
      <c r="B94" s="76" t="s">
        <v>865</v>
      </c>
      <c r="C94" s="77">
        <v>15000000</v>
      </c>
      <c r="D94" s="77">
        <f t="shared" ref="D94:D95" si="7">C94*(1+$C$51)</f>
        <v>14784172.275526278</v>
      </c>
      <c r="E94"/>
      <c r="F94"/>
      <c r="I94"/>
    </row>
    <row r="95" spans="1:9" s="29" customFormat="1">
      <c r="A95" s="78"/>
      <c r="B95" s="76" t="s">
        <v>867</v>
      </c>
      <c r="C95" s="77">
        <v>3000000</v>
      </c>
      <c r="D95" s="77">
        <f t="shared" si="7"/>
        <v>2956834.4551052558</v>
      </c>
      <c r="E95"/>
      <c r="F95"/>
      <c r="I95"/>
    </row>
    <row r="96" spans="1:9" s="29" customFormat="1">
      <c r="A96" s="78"/>
      <c r="B96" s="76" t="s">
        <v>861</v>
      </c>
      <c r="C96" s="77">
        <v>2000000</v>
      </c>
      <c r="D96" s="77">
        <f t="shared" ref="D96:D97" si="8">C96*(1+$C$52)</f>
        <v>1955033.1445111583</v>
      </c>
      <c r="E96"/>
      <c r="F96"/>
      <c r="I96"/>
    </row>
    <row r="97" spans="1:17" s="29" customFormat="1">
      <c r="A97" s="78"/>
      <c r="B97" s="76" t="s">
        <v>862</v>
      </c>
      <c r="C97" s="77">
        <v>500000</v>
      </c>
      <c r="D97" s="77">
        <f t="shared" si="8"/>
        <v>488758.28612778959</v>
      </c>
      <c r="E97"/>
      <c r="F97"/>
      <c r="I97"/>
    </row>
    <row r="98" spans="1:17" s="29" customFormat="1">
      <c r="A98" s="78"/>
      <c r="B98" s="194" t="s">
        <v>484</v>
      </c>
      <c r="C98" s="77">
        <f>SUM(C54:C97)</f>
        <v>572000000</v>
      </c>
      <c r="D98" s="77">
        <f>SUM(D54:D97)</f>
        <v>562596007.08704031</v>
      </c>
      <c r="E98"/>
      <c r="F98"/>
      <c r="I98"/>
    </row>
    <row r="99" spans="1:17">
      <c r="B99" s="29"/>
      <c r="D99" s="29"/>
      <c r="G99"/>
      <c r="H99"/>
      <c r="I99"/>
      <c r="J99"/>
      <c r="K99"/>
      <c r="L99"/>
      <c r="M99"/>
      <c r="N99"/>
      <c r="O99"/>
      <c r="P99"/>
      <c r="Q99"/>
    </row>
    <row r="100" spans="1:17">
      <c r="A100" s="170" t="s">
        <v>471</v>
      </c>
      <c r="B100" s="171"/>
      <c r="C100" s="171"/>
      <c r="D100" s="172"/>
      <c r="G100"/>
      <c r="H100"/>
      <c r="I100"/>
      <c r="J100"/>
      <c r="K100"/>
      <c r="L100"/>
      <c r="M100"/>
      <c r="N100"/>
      <c r="O100"/>
      <c r="P100"/>
      <c r="Q100"/>
    </row>
    <row r="101" spans="1:17">
      <c r="A101" s="168" t="s">
        <v>472</v>
      </c>
      <c r="B101" s="164" t="s">
        <v>921</v>
      </c>
      <c r="C101" s="165"/>
      <c r="D101" s="173"/>
      <c r="G101"/>
      <c r="H101"/>
      <c r="I101"/>
      <c r="J101"/>
      <c r="K101"/>
      <c r="L101"/>
      <c r="M101"/>
      <c r="N101"/>
      <c r="O101"/>
      <c r="P101"/>
      <c r="Q101"/>
    </row>
    <row r="102" spans="1:17">
      <c r="A102" s="168" t="s">
        <v>473</v>
      </c>
      <c r="B102" s="165" t="s">
        <v>868</v>
      </c>
      <c r="C102" s="165"/>
      <c r="D102" s="173"/>
      <c r="G102"/>
      <c r="H102"/>
      <c r="I102"/>
      <c r="J102"/>
      <c r="K102"/>
      <c r="L102"/>
      <c r="M102"/>
      <c r="N102"/>
      <c r="O102"/>
      <c r="P102"/>
      <c r="Q102"/>
    </row>
    <row r="103" spans="1:17">
      <c r="A103" s="168" t="s">
        <v>474</v>
      </c>
      <c r="B103" s="165" t="s">
        <v>475</v>
      </c>
      <c r="C103" s="165"/>
      <c r="D103" s="173"/>
      <c r="G103"/>
      <c r="H103"/>
      <c r="I103"/>
      <c r="J103"/>
      <c r="K103"/>
      <c r="L103"/>
      <c r="M103"/>
      <c r="N103"/>
      <c r="O103"/>
      <c r="P103"/>
      <c r="Q103"/>
    </row>
    <row r="104" spans="1:17" ht="24">
      <c r="A104" s="169" t="s">
        <v>476</v>
      </c>
      <c r="B104" s="174" t="s">
        <v>875</v>
      </c>
      <c r="C104" s="174"/>
      <c r="D104" s="175"/>
      <c r="G104"/>
      <c r="H104"/>
      <c r="I104"/>
      <c r="J104"/>
      <c r="K104"/>
      <c r="L104"/>
      <c r="M104"/>
      <c r="N104"/>
      <c r="O104"/>
      <c r="P104"/>
      <c r="Q104"/>
    </row>
    <row r="105" spans="1:17"/>
    <row r="107" spans="1:17" s="29" customFormat="1" hidden="1">
      <c r="E107"/>
      <c r="F107"/>
      <c r="I107"/>
    </row>
    <row r="108" spans="1:17" s="29" customFormat="1" hidden="1">
      <c r="E108"/>
      <c r="F108"/>
      <c r="G108"/>
      <c r="H108"/>
      <c r="I108"/>
    </row>
    <row r="109" spans="1:17" s="29" customFormat="1" hidden="1">
      <c r="E109"/>
      <c r="F109"/>
      <c r="G109"/>
      <c r="H109"/>
      <c r="I109"/>
    </row>
    <row r="110" spans="1:17" s="29" customFormat="1" hidden="1">
      <c r="E110"/>
      <c r="F110"/>
      <c r="G110"/>
      <c r="H110"/>
      <c r="I110"/>
    </row>
    <row r="111" spans="1:17" s="29" customFormat="1" hidden="1">
      <c r="E111"/>
      <c r="F111"/>
      <c r="G111"/>
      <c r="H111"/>
      <c r="I111"/>
    </row>
    <row r="112" spans="1:17" s="29" customFormat="1" hidden="1">
      <c r="E112"/>
      <c r="F112"/>
      <c r="G112"/>
      <c r="H112"/>
      <c r="I112"/>
    </row>
    <row r="113" spans="5:9" s="29" customFormat="1" hidden="1">
      <c r="E113"/>
      <c r="F113"/>
      <c r="G113"/>
      <c r="H113"/>
      <c r="I113"/>
    </row>
  </sheetData>
  <sheetProtection algorithmName="SHA-512" hashValue="MmrgoFG67TVlYuK+9Np8nhHrjvD70o4TBVmrwrBbFWM8FBQ+xtJ14zAIjJSF0hkdZsArER1v6btgwOk/z7X9AQ==" saltValue="T/ZU3fMfVpTfR3oQE1K3sg==" spinCount="100000" sheet="1" sort="0" autoFilter="0" pivotTables="0"/>
  <pageMargins left="0.511811024" right="0.511811024" top="0.78740157499999996" bottom="0.78740157499999996" header="0.31496062000000002" footer="0.31496062000000002"/>
  <pageSetup paperSize="9" orientation="portrait" horizontalDpi="0" verticalDpi="0" r:id="rId1"/>
  <ignoredErrors>
    <ignoredError sqref="D57 D63 D6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34e3ced-8676-40ba-9f5f-1fdaca1f5b26">
      <Terms xmlns="http://schemas.microsoft.com/office/infopath/2007/PartnerControls"/>
    </lcf76f155ced4ddcb4097134ff3c332f>
    <TaxCatchAll xmlns="6ac2fd69-10d0-44c6-a02e-bd02a2d7dde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DCC82D1788AC144BCBC4162D988D28E" ma:contentTypeVersion="15" ma:contentTypeDescription="Crie um novo documento." ma:contentTypeScope="" ma:versionID="06101cf8e5dad2d006a5cc5430ff2115">
  <xsd:schema xmlns:xsd="http://www.w3.org/2001/XMLSchema" xmlns:xs="http://www.w3.org/2001/XMLSchema" xmlns:p="http://schemas.microsoft.com/office/2006/metadata/properties" xmlns:ns2="534e3ced-8676-40ba-9f5f-1fdaca1f5b26" xmlns:ns3="6ac2fd69-10d0-44c6-a02e-bd02a2d7dde7" targetNamespace="http://schemas.microsoft.com/office/2006/metadata/properties" ma:root="true" ma:fieldsID="34c714a11a717ed958d725e1ed961014" ns2:_="" ns3:_="">
    <xsd:import namespace="534e3ced-8676-40ba-9f5f-1fdaca1f5b26"/>
    <xsd:import namespace="6ac2fd69-10d0-44c6-a02e-bd02a2d7dd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4e3ced-8676-40ba-9f5f-1fdaca1f5b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3eb56beb-ba74-4994-af22-360193dda8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c2fd69-10d0-44c6-a02e-bd02a2d7dd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1c52a310-0165-455b-93a8-e5fdf878d5b1}" ma:internalName="TaxCatchAll" ma:showField="CatchAllData" ma:web="6ac2fd69-10d0-44c6-a02e-bd02a2d7dd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95B8BD-D7C7-4FF8-BB68-77414982ECA1}">
  <ds:schemaRefs>
    <ds:schemaRef ds:uri="http://schemas.microsoft.com/office/2006/metadata/properties"/>
    <ds:schemaRef ds:uri="http://schemas.microsoft.com/office/infopath/2007/PartnerControls"/>
    <ds:schemaRef ds:uri="534e3ced-8676-40ba-9f5f-1fdaca1f5b26"/>
    <ds:schemaRef ds:uri="6ac2fd69-10d0-44c6-a02e-bd02a2d7dde7"/>
  </ds:schemaRefs>
</ds:datastoreItem>
</file>

<file path=customXml/itemProps2.xml><?xml version="1.0" encoding="utf-8"?>
<ds:datastoreItem xmlns:ds="http://schemas.openxmlformats.org/officeDocument/2006/customXml" ds:itemID="{B328C485-1343-478D-B3B6-A71867AFF9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8827C0-86FF-40DD-B209-960E889BD377}"/>
</file>

<file path=docMetadata/LabelInfo.xml><?xml version="1.0" encoding="utf-8"?>
<clbl:labelList xmlns:clbl="http://schemas.microsoft.com/office/2020/mipLabelMetadata">
  <clbl:label id="{39b6383f-6d65-4a5d-93ea-d914a4b21482}" enabled="0" method="" siteId="{39b6383f-6d65-4a5d-93ea-d914a4b2148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CAPA</vt:lpstr>
      <vt:lpstr>aux_IGPM</vt:lpstr>
      <vt:lpstr>aux_IPA</vt:lpstr>
      <vt:lpstr>aux_INCC</vt:lpstr>
      <vt:lpstr>CAPEX</vt:lpstr>
      <vt:lpstr>CAPEX_Crono_fis</vt:lpstr>
      <vt:lpstr>OBR_CONCESSIONÁRIO</vt:lpstr>
      <vt:lpstr>CAPEX_publico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2025-01-24T14:34:23Z</dcterms:created>
  <dcterms:modified xsi:type="dcterms:W3CDTF">2025-01-24T15:45:04Z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0x0101006DCC82D1788AC144BCBC4162D988D28E</vt:lpwstr>
  </property>
</Properties>
</file>